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esisgov-my.sharepoint.com/personal/aija_riekstina_cesis_lv/Documents/2024/"/>
    </mc:Choice>
  </mc:AlternateContent>
  <xr:revisionPtr revIDLastSave="122" documentId="8_{C124117B-1A0C-481E-841E-EA07CBB54DA0}" xr6:coauthVersionLast="47" xr6:coauthVersionMax="47" xr10:uidLastSave="{BADAF95C-86F8-49DB-998C-C2660DE2F46F}"/>
  <bookViews>
    <workbookView xWindow="19785" yWindow="180" windowWidth="17805" windowHeight="15330" activeTab="1" xr2:uid="{81E561F6-FFB2-4C37-B931-98E822F4007A}"/>
  </bookViews>
  <sheets>
    <sheet name="Lapa1" sheetId="1" r:id="rId1"/>
    <sheet name="Lap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2" l="1"/>
  <c r="D17" i="2"/>
  <c r="D16" i="2" s="1"/>
  <c r="D14" i="2"/>
  <c r="D31" i="2"/>
  <c r="D30" i="2"/>
  <c r="D29" i="2"/>
  <c r="D28" i="2"/>
  <c r="D27" i="2"/>
  <c r="D26" i="2"/>
  <c r="D23" i="2"/>
  <c r="D25" i="2"/>
  <c r="D24" i="2"/>
  <c r="F11" i="2"/>
  <c r="F10" i="2" s="1"/>
  <c r="F9" i="2" s="1"/>
  <c r="F17" i="2" s="1"/>
  <c r="F16" i="2" s="1"/>
  <c r="F13" i="2" s="1"/>
  <c r="E11" i="2"/>
  <c r="E10" i="2" s="1"/>
  <c r="E9" i="2" s="1"/>
  <c r="E17" i="2" s="1"/>
  <c r="E16" i="2" s="1"/>
  <c r="E13" i="2" s="1"/>
  <c r="C17" i="2"/>
  <c r="D10" i="2"/>
  <c r="D9" i="2" s="1"/>
  <c r="G25" i="1"/>
  <c r="F15" i="1"/>
  <c r="G17" i="1"/>
  <c r="G18" i="1"/>
  <c r="G19" i="1"/>
  <c r="G20" i="1"/>
  <c r="G21" i="1"/>
  <c r="G22" i="1"/>
  <c r="G23" i="1"/>
  <c r="G24" i="1"/>
  <c r="G26" i="1"/>
  <c r="G27" i="1"/>
  <c r="G28" i="1"/>
  <c r="G29" i="1"/>
  <c r="G16" i="1"/>
  <c r="E28" i="1"/>
  <c r="E27" i="1"/>
  <c r="E26" i="1"/>
  <c r="E17" i="1"/>
  <c r="H10" i="1"/>
  <c r="H9" i="1" s="1"/>
  <c r="H15" i="1" s="1"/>
  <c r="H14" i="1" s="1"/>
  <c r="H13" i="1" s="1"/>
  <c r="I10" i="1"/>
  <c r="I9" i="1" s="1"/>
  <c r="I15" i="1" s="1"/>
  <c r="I14" i="1" s="1"/>
  <c r="I13" i="1" s="1"/>
  <c r="G10" i="1"/>
  <c r="G9" i="1" s="1"/>
  <c r="D13" i="2" l="1"/>
  <c r="E15" i="1"/>
  <c r="G15" i="1"/>
  <c r="G14" i="1" s="1"/>
  <c r="G13" i="1" s="1"/>
  <c r="G33" i="1" s="1"/>
</calcChain>
</file>

<file path=xl/sharedStrings.xml><?xml version="1.0" encoding="utf-8"?>
<sst xmlns="http://schemas.openxmlformats.org/spreadsheetml/2006/main" count="105" uniqueCount="80">
  <si>
    <t xml:space="preserve">lēmumam Nr. (prot.Nr., .p.)
</t>
  </si>
  <si>
    <t>Saistošiem noteikumiem Nr. pielikumam Nr.2</t>
  </si>
  <si>
    <t>Rādītāju nosaukumi</t>
  </si>
  <si>
    <t>Budžeta kategoriju kodi</t>
  </si>
  <si>
    <t>I IEŅĒMUMI - kopā</t>
  </si>
  <si>
    <t/>
  </si>
  <si>
    <t>Valsts budžeta transferti</t>
  </si>
  <si>
    <t>18.0.0.0.</t>
  </si>
  <si>
    <t xml:space="preserve">    Pašvaldību saņemtie valsts budžeta transferti</t>
  </si>
  <si>
    <t xml:space="preserve">    18.6.2.0.</t>
  </si>
  <si>
    <t>II IZDEVUMI - kopā</t>
  </si>
  <si>
    <t>Pamatkapitāla veidošana</t>
  </si>
  <si>
    <t>5000</t>
  </si>
  <si>
    <t>Naudas līdzekļi un noguldījumi (bilances aktīvā)</t>
  </si>
  <si>
    <t>F20010000</t>
  </si>
  <si>
    <t>F40020020</t>
  </si>
  <si>
    <t>Sēdes vadītājs,</t>
  </si>
  <si>
    <t>Domes priekšsēdētājs</t>
  </si>
  <si>
    <t>J.Rozenbergs</t>
  </si>
  <si>
    <t>2022.gada plāns</t>
  </si>
  <si>
    <t>Prognoze 2023.gadam</t>
  </si>
  <si>
    <t>Prognoze 2024.gadam</t>
  </si>
  <si>
    <t>Jumpravas ielas seguma atjaunošana (1.posms)</t>
  </si>
  <si>
    <t>Līgatne</t>
  </si>
  <si>
    <t>Jumpravas ielas seguma atjaunošana (2.posms)</t>
  </si>
  <si>
    <t>Blodziņi (Vaisuļi) - Asaru ceļš</t>
  </si>
  <si>
    <t>Zaube - Jaungalženi</t>
  </si>
  <si>
    <t>Amata</t>
  </si>
  <si>
    <t>Cēsu ceļš-Dzintariņi-Meijermuiža</t>
  </si>
  <si>
    <t>Čaukas - Kūdums</t>
  </si>
  <si>
    <t>Pārgauja</t>
  </si>
  <si>
    <t xml:space="preserve">Saulītes - Lejas Skubiņi </t>
  </si>
  <si>
    <t>Jaunpiebalga</t>
  </si>
  <si>
    <t>Alejas iela (Jāņmuiža)</t>
  </si>
  <si>
    <t>Priekuļi</t>
  </si>
  <si>
    <t>Sporta iela- (Jāņmuiža)</t>
  </si>
  <si>
    <t>Bērzaines iela</t>
  </si>
  <si>
    <t>Cēsis</t>
  </si>
  <si>
    <t>Emīla Dārziņa iela</t>
  </si>
  <si>
    <t>Ceriņu iela</t>
  </si>
  <si>
    <t>Meldru, Pureņu, Viršu, Niedru, Mārtiņa, Ķiršu, Vārnu, Vālodzes, Ata Kronvalda, Kalnmuižas, Briežu ielas.</t>
  </si>
  <si>
    <t>ielu/ceļu atjaunošanai ņemto aizņēmumu atmaksa</t>
  </si>
  <si>
    <t>III FINANSĒŠANA</t>
  </si>
  <si>
    <t>Posma sākums</t>
  </si>
  <si>
    <t>Posma beigas</t>
  </si>
  <si>
    <t>Posma garums</t>
  </si>
  <si>
    <t>Atjaunošanas kopējās izmaksas</t>
  </si>
  <si>
    <t>Pielikums Nr.</t>
  </si>
  <si>
    <t xml:space="preserve">Cēsu novada domes 04.02.2022.
</t>
  </si>
  <si>
    <t>Autoceļu fonda programma 2022.-2024.gadam</t>
  </si>
  <si>
    <t>ielu/ceļu atjaonošana (projektēšana, būvdarbi) - 15% aizņēmuma līdzmaksājums:</t>
  </si>
  <si>
    <t>04.02.2022., Cēsīs</t>
  </si>
  <si>
    <t>Pušklaipi-Brīvkalni</t>
  </si>
  <si>
    <t>Preces un pakalpojumi</t>
  </si>
  <si>
    <t>Prognoze 2025.gadam</t>
  </si>
  <si>
    <t>izdevumi par elektroenerģiju ielu apgaismojumam</t>
  </si>
  <si>
    <t>Ielu/ceļu atjaunošanai ņemto aizņēmumu atmaksa</t>
  </si>
  <si>
    <t>Pašvaldību saņemtie valsts budžeta transferti</t>
  </si>
  <si>
    <t xml:space="preserve">Cēsu novada domes 19.02.2024.
</t>
  </si>
  <si>
    <t>Pielikums Nr.3</t>
  </si>
  <si>
    <t xml:space="preserve">Saistošajiem noteikumiem Nr.
</t>
  </si>
  <si>
    <t>(lēmums Nr., protokols Nr.)</t>
  </si>
  <si>
    <t>Autoceļu fonda programma 2024.-2026.gadam</t>
  </si>
  <si>
    <t>2024.gada plāns</t>
  </si>
  <si>
    <t>Prognoze 2026.gadam</t>
  </si>
  <si>
    <t>ielu/ceļu atjaunošanas būvprojektu izstrāde:</t>
  </si>
  <si>
    <t>ielu dubultā virsmas apstrāde Cēsīs</t>
  </si>
  <si>
    <t>Veismaņa ceļa dubultā virsmas apstrāde posmā no P20 līdz Krīvu ciemam, izņemot Veismaņa un Krīvu ciema teritorijas)</t>
  </si>
  <si>
    <t>ielu/ceļu atjaunošana - aizņēmuma līdzmaksājums:</t>
  </si>
  <si>
    <t xml:space="preserve">Alejas iela, Jāņmuižā </t>
  </si>
  <si>
    <t>ceļš Nītaure – Pakauši, ieskaitot tilta remontu</t>
  </si>
  <si>
    <t>ceļš Bērzi – Zaube (Virpuļi – Briljanti)</t>
  </si>
  <si>
    <t>Piebalgas un Bērzaines ielas, Cēsīs</t>
  </si>
  <si>
    <t>Emīla Dārziņa iela, Cēsīs</t>
  </si>
  <si>
    <t>Zaķu iela, Cēsīs</t>
  </si>
  <si>
    <t>Puķu iela, Cēsīs</t>
  </si>
  <si>
    <t>Palasta iela posmā no Lenču ielas līdz Bērzaines ielai</t>
  </si>
  <si>
    <t>Krišjāņa Valdemāra iela</t>
  </si>
  <si>
    <t>Bērzaines iela posmā no Satekles ielas līdz 
Emīla Dārziņa ielai, Cēsīs</t>
  </si>
  <si>
    <t>ceļš Pušklaipi-Brīvkalni (savieno Rāmnieku tilta ceļu 
ar Ērgļu klinšu ceļu)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</si>
</sst>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-* #,##0.000_-;\-* #,##0.000_-;_-* &quot;-&quot;??_-;_-@_-"/>
    <numFmt numFmtId="169" formatCode="_-* #,##0.00_-;\-* #,##0.00_-;_-* &quot;-&quot;??_-;_-@_-"/>
  </numFmts>
  <fonts count="16" x14ac:knownFonts="1">
    <font>
      <sz val="10"/>
      <color theme="1"/>
      <name val="Calibri"/>
      <family val="2"/>
      <charset val="186"/>
    </font>
    <font>
      <sz val="10"/>
      <color theme="1"/>
      <name val="Calibri"/>
      <family val="2"/>
      <charset val="186"/>
    </font>
    <font>
      <b/>
      <sz val="7"/>
      <color indexed="8"/>
      <name val="Calibri"/>
      <family val="2"/>
      <charset val="186"/>
      <scheme val="minor"/>
    </font>
    <font>
      <sz val="7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7"/>
      <name val="Calibri"/>
      <family val="2"/>
      <charset val="186"/>
      <scheme val="minor"/>
    </font>
    <font>
      <sz val="7"/>
      <color indexed="8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10"/>
      <color indexed="8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sz val="8"/>
      <color indexed="8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b/>
      <sz val="8"/>
      <color indexed="8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b/>
      <sz val="8"/>
      <color theme="1"/>
      <name val="Calibri"/>
      <family val="2"/>
      <charset val="186"/>
      <scheme val="minor"/>
    </font>
    <font>
      <sz val="8"/>
      <name val="Calibri"/>
      <family val="2"/>
      <charset val="18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4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/>
    <xf numFmtId="164" fontId="5" fillId="0" borderId="0" xfId="2" applyNumberFormat="1" applyFont="1" applyFill="1" applyAlignment="1">
      <alignment vertical="top"/>
    </xf>
    <xf numFmtId="0" fontId="6" fillId="0" borderId="0" xfId="0" applyFont="1" applyAlignment="1">
      <alignment wrapText="1"/>
    </xf>
    <xf numFmtId="0" fontId="7" fillId="0" borderId="0" xfId="0" applyFont="1"/>
    <xf numFmtId="49" fontId="8" fillId="0" borderId="1" xfId="0" applyNumberFormat="1" applyFont="1" applyBorder="1" applyAlignment="1">
      <alignment horizontal="left" wrapText="1"/>
    </xf>
    <xf numFmtId="0" fontId="9" fillId="0" borderId="1" xfId="0" applyFont="1" applyBorder="1"/>
    <xf numFmtId="0" fontId="9" fillId="0" borderId="0" xfId="0" applyFont="1"/>
    <xf numFmtId="0" fontId="11" fillId="0" borderId="0" xfId="0" applyFont="1"/>
    <xf numFmtId="0" fontId="13" fillId="0" borderId="0" xfId="0" applyFont="1"/>
    <xf numFmtId="164" fontId="13" fillId="0" borderId="0" xfId="2" applyNumberFormat="1" applyFont="1"/>
    <xf numFmtId="164" fontId="3" fillId="0" borderId="0" xfId="1" applyNumberFormat="1" applyFont="1"/>
    <xf numFmtId="164" fontId="7" fillId="0" borderId="0" xfId="1" applyNumberFormat="1" applyFont="1"/>
    <xf numFmtId="164" fontId="9" fillId="0" borderId="0" xfId="1" applyNumberFormat="1" applyFont="1"/>
    <xf numFmtId="164" fontId="11" fillId="0" borderId="0" xfId="1" applyNumberFormat="1" applyFont="1"/>
    <xf numFmtId="0" fontId="14" fillId="0" borderId="0" xfId="0" applyFont="1"/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64" fontId="11" fillId="0" borderId="2" xfId="1" applyNumberFormat="1" applyFont="1" applyBorder="1" applyAlignment="1">
      <alignment horizontal="center" vertical="center" wrapText="1"/>
    </xf>
    <xf numFmtId="164" fontId="10" fillId="0" borderId="2" xfId="1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wrapText="1"/>
    </xf>
    <xf numFmtId="2" fontId="12" fillId="0" borderId="2" xfId="0" applyNumberFormat="1" applyFont="1" applyBorder="1" applyAlignment="1">
      <alignment horizontal="right" wrapText="1"/>
    </xf>
    <xf numFmtId="0" fontId="11" fillId="0" borderId="2" xfId="0" applyFont="1" applyBorder="1"/>
    <xf numFmtId="164" fontId="11" fillId="0" borderId="2" xfId="1" applyNumberFormat="1" applyFont="1" applyBorder="1"/>
    <xf numFmtId="164" fontId="12" fillId="0" borderId="2" xfId="1" applyNumberFormat="1" applyFont="1" applyBorder="1" applyAlignment="1">
      <alignment horizontal="right" wrapText="1"/>
    </xf>
    <xf numFmtId="0" fontId="12" fillId="0" borderId="2" xfId="0" applyFont="1" applyBorder="1" applyAlignment="1">
      <alignment horizontal="left" wrapText="1"/>
    </xf>
    <xf numFmtId="0" fontId="10" fillId="0" borderId="2" xfId="0" applyFont="1" applyBorder="1" applyAlignment="1">
      <alignment horizontal="left" wrapText="1"/>
    </xf>
    <xf numFmtId="164" fontId="10" fillId="0" borderId="2" xfId="1" applyNumberFormat="1" applyFont="1" applyBorder="1" applyAlignment="1">
      <alignment horizontal="right" wrapText="1"/>
    </xf>
    <xf numFmtId="0" fontId="10" fillId="0" borderId="2" xfId="0" applyFont="1" applyBorder="1" applyAlignment="1">
      <alignment horizontal="left" wrapText="1" indent="1"/>
    </xf>
    <xf numFmtId="3" fontId="10" fillId="0" borderId="2" xfId="0" applyNumberFormat="1" applyFont="1" applyBorder="1" applyAlignment="1">
      <alignment horizontal="left" wrapText="1"/>
    </xf>
    <xf numFmtId="165" fontId="10" fillId="0" borderId="2" xfId="1" applyNumberFormat="1" applyFont="1" applyBorder="1" applyAlignment="1">
      <alignment horizontal="right" wrapText="1"/>
    </xf>
    <xf numFmtId="0" fontId="11" fillId="0" borderId="2" xfId="0" applyFont="1" applyBorder="1" applyAlignment="1">
      <alignment horizontal="left" wrapText="1" indent="2"/>
    </xf>
    <xf numFmtId="164" fontId="11" fillId="0" borderId="2" xfId="1" applyNumberFormat="1" applyFont="1" applyBorder="1" applyAlignment="1">
      <alignment horizontal="center"/>
    </xf>
    <xf numFmtId="0" fontId="11" fillId="0" borderId="2" xfId="0" applyFont="1" applyBorder="1" applyAlignment="1">
      <alignment horizontal="left" indent="2"/>
    </xf>
    <xf numFmtId="0" fontId="14" fillId="0" borderId="2" xfId="0" applyFont="1" applyBorder="1"/>
    <xf numFmtId="164" fontId="14" fillId="0" borderId="2" xfId="1" applyNumberFormat="1" applyFont="1" applyBorder="1"/>
    <xf numFmtId="2" fontId="10" fillId="0" borderId="2" xfId="0" applyNumberFormat="1" applyFont="1" applyBorder="1" applyAlignment="1">
      <alignment horizontal="right" wrapText="1"/>
    </xf>
    <xf numFmtId="0" fontId="11" fillId="0" borderId="2" xfId="0" applyFont="1" applyBorder="1" applyAlignment="1">
      <alignment horizontal="right"/>
    </xf>
    <xf numFmtId="0" fontId="8" fillId="0" borderId="1" xfId="0" applyFont="1" applyBorder="1"/>
    <xf numFmtId="165" fontId="11" fillId="0" borderId="2" xfId="1" applyNumberFormat="1" applyFont="1" applyBorder="1"/>
    <xf numFmtId="165" fontId="11" fillId="0" borderId="2" xfId="1" applyNumberFormat="1" applyFont="1" applyBorder="1" applyAlignment="1">
      <alignment horizontal="center"/>
    </xf>
    <xf numFmtId="165" fontId="11" fillId="0" borderId="2" xfId="1" applyNumberFormat="1" applyFont="1" applyBorder="1" applyAlignment="1">
      <alignment horizontal="center" wrapText="1"/>
    </xf>
    <xf numFmtId="49" fontId="11" fillId="0" borderId="2" xfId="1" applyNumberFormat="1" applyFont="1" applyBorder="1" applyAlignment="1">
      <alignment horizontal="right" indent="1"/>
    </xf>
    <xf numFmtId="49" fontId="11" fillId="0" borderId="2" xfId="1" applyNumberFormat="1" applyFont="1" applyBorder="1" applyAlignment="1">
      <alignment horizontal="right" wrapText="1" indent="1"/>
    </xf>
    <xf numFmtId="0" fontId="13" fillId="0" borderId="0" xfId="0" applyFont="1" applyAlignment="1">
      <alignment horizontal="right" indent="15"/>
    </xf>
    <xf numFmtId="164" fontId="13" fillId="0" borderId="0" xfId="1" applyNumberFormat="1" applyFont="1"/>
    <xf numFmtId="0" fontId="11" fillId="0" borderId="0" xfId="0" applyFont="1" applyAlignment="1">
      <alignment horizontal="right"/>
    </xf>
    <xf numFmtId="164" fontId="11" fillId="0" borderId="2" xfId="1" applyNumberFormat="1" applyFont="1" applyFill="1" applyBorder="1" applyAlignment="1">
      <alignment horizontal="center"/>
    </xf>
    <xf numFmtId="165" fontId="11" fillId="0" borderId="2" xfId="1" applyNumberFormat="1" applyFont="1" applyFill="1" applyBorder="1" applyAlignment="1">
      <alignment horizontal="center" wrapText="1"/>
    </xf>
    <xf numFmtId="1" fontId="12" fillId="0" borderId="2" xfId="0" applyNumberFormat="1" applyFont="1" applyBorder="1" applyAlignment="1">
      <alignment horizontal="right" wrapText="1"/>
    </xf>
    <xf numFmtId="0" fontId="12" fillId="0" borderId="2" xfId="0" applyFont="1" applyBorder="1" applyAlignment="1">
      <alignment horizontal="center" vertical="center" wrapText="1"/>
    </xf>
    <xf numFmtId="2" fontId="12" fillId="0" borderId="2" xfId="0" applyNumberFormat="1" applyFont="1" applyBorder="1" applyAlignment="1">
      <alignment horizontal="right" vertical="center" wrapText="1"/>
    </xf>
    <xf numFmtId="164" fontId="11" fillId="0" borderId="2" xfId="1" applyNumberFormat="1" applyFont="1" applyBorder="1" applyAlignment="1">
      <alignment vertical="center"/>
    </xf>
    <xf numFmtId="164" fontId="12" fillId="0" borderId="2" xfId="1" applyNumberFormat="1" applyFont="1" applyBorder="1" applyAlignment="1">
      <alignment horizontal="right" vertical="center" wrapText="1"/>
    </xf>
    <xf numFmtId="0" fontId="11" fillId="0" borderId="0" xfId="0" applyFont="1" applyAlignment="1">
      <alignment vertical="center"/>
    </xf>
    <xf numFmtId="0" fontId="11" fillId="0" borderId="2" xfId="0" applyFont="1" applyBorder="1" applyAlignment="1">
      <alignment horizontal="right" vertical="center"/>
    </xf>
    <xf numFmtId="164" fontId="11" fillId="0" borderId="2" xfId="1" applyNumberFormat="1" applyFont="1" applyBorder="1" applyAlignment="1">
      <alignment horizontal="left"/>
    </xf>
    <xf numFmtId="164" fontId="5" fillId="0" borderId="0" xfId="4" applyNumberFormat="1" applyFont="1" applyFill="1" applyAlignment="1">
      <alignment horizontal="left" vertical="top" wrapText="1"/>
    </xf>
    <xf numFmtId="0" fontId="3" fillId="0" borderId="0" xfId="0" applyFont="1"/>
    <xf numFmtId="0" fontId="11" fillId="0" borderId="0" xfId="0" applyFont="1"/>
    <xf numFmtId="0" fontId="10" fillId="0" borderId="2" xfId="0" applyFont="1" applyBorder="1" applyAlignment="1">
      <alignment horizontal="left" wrapText="1"/>
    </xf>
    <xf numFmtId="164" fontId="5" fillId="0" borderId="0" xfId="4" applyNumberFormat="1" applyFont="1" applyFill="1" applyAlignment="1">
      <alignment horizontal="left" vertical="top"/>
    </xf>
    <xf numFmtId="0" fontId="6" fillId="0" borderId="2" xfId="0" applyFont="1" applyBorder="1" applyAlignment="1">
      <alignment horizontal="left" wrapText="1" indent="1"/>
    </xf>
    <xf numFmtId="3" fontId="6" fillId="0" borderId="2" xfId="0" applyNumberFormat="1" applyFont="1" applyBorder="1" applyAlignment="1">
      <alignment horizontal="left" wrapText="1"/>
    </xf>
    <xf numFmtId="164" fontId="6" fillId="0" borderId="2" xfId="1" applyNumberFormat="1" applyFont="1" applyBorder="1" applyAlignment="1">
      <alignment horizontal="right" wrapText="1"/>
    </xf>
    <xf numFmtId="0" fontId="3" fillId="0" borderId="2" xfId="0" applyFont="1" applyBorder="1" applyAlignment="1">
      <alignment horizontal="left" indent="1"/>
    </xf>
    <xf numFmtId="164" fontId="3" fillId="0" borderId="2" xfId="1" applyNumberFormat="1" applyFont="1" applyBorder="1" applyAlignment="1">
      <alignment horizontal="left"/>
    </xf>
    <xf numFmtId="164" fontId="3" fillId="0" borderId="2" xfId="1" applyNumberFormat="1" applyFont="1" applyBorder="1" applyAlignment="1">
      <alignment horizontal="center"/>
    </xf>
    <xf numFmtId="164" fontId="3" fillId="0" borderId="2" xfId="1" applyNumberFormat="1" applyFont="1" applyBorder="1"/>
    <xf numFmtId="0" fontId="3" fillId="0" borderId="2" xfId="0" applyFont="1" applyBorder="1" applyAlignment="1">
      <alignment horizontal="left" wrapText="1" indent="1"/>
    </xf>
  </cellXfs>
  <cellStyles count="5">
    <cellStyle name="Komats" xfId="1" builtinId="3"/>
    <cellStyle name="Komats 2" xfId="2" xr:uid="{A50A0C2D-4FBB-487C-9533-55C7D9238BEB}"/>
    <cellStyle name="Komats 2 2" xfId="4" xr:uid="{1DDE6DA4-74A7-466B-8DB8-93666260262C}"/>
    <cellStyle name="Komats 3" xfId="3" xr:uid="{4F2C3F3D-C235-438B-8300-23C7D08D5A16}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9F76D-8A95-41C9-B405-7FEA89049539}">
  <sheetPr>
    <pageSetUpPr fitToPage="1"/>
  </sheetPr>
  <dimension ref="A1:I39"/>
  <sheetViews>
    <sheetView workbookViewId="0">
      <selection sqref="A1:XFD1048576"/>
    </sheetView>
  </sheetViews>
  <sheetFormatPr defaultColWidth="9.140625" defaultRowHeight="12.75" x14ac:dyDescent="0.2"/>
  <cols>
    <col min="1" max="1" width="38.140625" style="5" customWidth="1"/>
    <col min="2" max="2" width="9.85546875" style="5" customWidth="1"/>
    <col min="3" max="5" width="7.42578125" style="5" customWidth="1"/>
    <col min="6" max="6" width="10.42578125" style="13" customWidth="1"/>
    <col min="7" max="9" width="10" style="13" customWidth="1"/>
    <col min="10" max="16384" width="9.140625" style="5"/>
  </cols>
  <sheetData>
    <row r="1" spans="1:9" s="2" customFormat="1" ht="9" x14ac:dyDescent="0.15">
      <c r="A1" s="1"/>
      <c r="F1" s="12"/>
      <c r="G1" s="3" t="s">
        <v>47</v>
      </c>
      <c r="I1" s="12"/>
    </row>
    <row r="2" spans="1:9" s="2" customFormat="1" ht="9" x14ac:dyDescent="0.15">
      <c r="A2" s="4"/>
      <c r="F2" s="12"/>
      <c r="G2" s="3" t="s">
        <v>48</v>
      </c>
      <c r="I2" s="12"/>
    </row>
    <row r="3" spans="1:9" s="2" customFormat="1" ht="9" x14ac:dyDescent="0.15">
      <c r="A3" s="4"/>
      <c r="F3" s="12"/>
      <c r="G3" s="3" t="s">
        <v>0</v>
      </c>
      <c r="I3" s="12"/>
    </row>
    <row r="4" spans="1:9" s="2" customFormat="1" ht="9" x14ac:dyDescent="0.15">
      <c r="A4" s="4"/>
      <c r="F4" s="12"/>
      <c r="G4" s="3" t="s">
        <v>1</v>
      </c>
      <c r="I4" s="12"/>
    </row>
    <row r="5" spans="1:9" ht="7.5" customHeight="1" x14ac:dyDescent="0.2"/>
    <row r="6" spans="1:9" s="8" customFormat="1" x14ac:dyDescent="0.2">
      <c r="A6" s="39" t="s">
        <v>49</v>
      </c>
      <c r="B6" s="6"/>
      <c r="C6" s="7"/>
      <c r="D6" s="7"/>
      <c r="E6" s="7"/>
      <c r="F6" s="14"/>
      <c r="G6" s="14"/>
      <c r="H6" s="14"/>
      <c r="I6" s="14"/>
    </row>
    <row r="8" spans="1:9" s="9" customFormat="1" ht="45" x14ac:dyDescent="0.2">
      <c r="A8" s="17" t="s">
        <v>2</v>
      </c>
      <c r="B8" s="17" t="s">
        <v>3</v>
      </c>
      <c r="C8" s="18" t="s">
        <v>43</v>
      </c>
      <c r="D8" s="18" t="s">
        <v>44</v>
      </c>
      <c r="E8" s="18" t="s">
        <v>45</v>
      </c>
      <c r="F8" s="19" t="s">
        <v>46</v>
      </c>
      <c r="G8" s="20" t="s">
        <v>19</v>
      </c>
      <c r="H8" s="20" t="s">
        <v>20</v>
      </c>
      <c r="I8" s="20" t="s">
        <v>21</v>
      </c>
    </row>
    <row r="9" spans="1:9" s="9" customFormat="1" ht="11.25" x14ac:dyDescent="0.2">
      <c r="A9" s="21" t="s">
        <v>4</v>
      </c>
      <c r="B9" s="22" t="s">
        <v>5</v>
      </c>
      <c r="C9" s="23"/>
      <c r="D9" s="23"/>
      <c r="E9" s="23"/>
      <c r="F9" s="24"/>
      <c r="G9" s="25">
        <f t="shared" ref="G9:I10" si="0">+G10</f>
        <v>1715821</v>
      </c>
      <c r="H9" s="25">
        <f t="shared" si="0"/>
        <v>1715821</v>
      </c>
      <c r="I9" s="25">
        <f t="shared" si="0"/>
        <v>1715821</v>
      </c>
    </row>
    <row r="10" spans="1:9" s="9" customFormat="1" ht="11.25" x14ac:dyDescent="0.2">
      <c r="A10" s="26" t="s">
        <v>6</v>
      </c>
      <c r="B10" s="22" t="s">
        <v>7</v>
      </c>
      <c r="C10" s="23"/>
      <c r="D10" s="23"/>
      <c r="E10" s="23"/>
      <c r="F10" s="24"/>
      <c r="G10" s="25">
        <f t="shared" si="0"/>
        <v>1715821</v>
      </c>
      <c r="H10" s="25">
        <f t="shared" si="0"/>
        <v>1715821</v>
      </c>
      <c r="I10" s="25">
        <f t="shared" si="0"/>
        <v>1715821</v>
      </c>
    </row>
    <row r="11" spans="1:9" s="9" customFormat="1" ht="11.25" x14ac:dyDescent="0.2">
      <c r="A11" s="27" t="s">
        <v>8</v>
      </c>
      <c r="B11" s="37" t="s">
        <v>9</v>
      </c>
      <c r="C11" s="23"/>
      <c r="D11" s="23"/>
      <c r="E11" s="23"/>
      <c r="F11" s="24"/>
      <c r="G11" s="28">
        <v>1715821</v>
      </c>
      <c r="H11" s="28">
        <v>1715821</v>
      </c>
      <c r="I11" s="28">
        <v>1715821</v>
      </c>
    </row>
    <row r="12" spans="1:9" s="9" customFormat="1" ht="11.25" x14ac:dyDescent="0.2">
      <c r="A12" s="23"/>
      <c r="B12" s="38"/>
      <c r="C12" s="23"/>
      <c r="D12" s="23"/>
      <c r="E12" s="23"/>
      <c r="F12" s="24"/>
      <c r="G12" s="24"/>
      <c r="H12" s="24"/>
      <c r="I12" s="24"/>
    </row>
    <row r="13" spans="1:9" s="9" customFormat="1" ht="11.25" x14ac:dyDescent="0.2">
      <c r="A13" s="21" t="s">
        <v>10</v>
      </c>
      <c r="B13" s="22" t="s">
        <v>5</v>
      </c>
      <c r="C13" s="23"/>
      <c r="D13" s="23"/>
      <c r="E13" s="23"/>
      <c r="F13" s="24"/>
      <c r="G13" s="25">
        <f>+G14+G30</f>
        <v>1792986</v>
      </c>
      <c r="H13" s="25">
        <f>+H14+H30</f>
        <v>1715821</v>
      </c>
      <c r="I13" s="25">
        <f>+I14+I30</f>
        <v>1715821</v>
      </c>
    </row>
    <row r="14" spans="1:9" s="9" customFormat="1" ht="11.25" x14ac:dyDescent="0.2">
      <c r="A14" s="26" t="s">
        <v>11</v>
      </c>
      <c r="B14" s="22" t="s">
        <v>12</v>
      </c>
      <c r="C14" s="23"/>
      <c r="D14" s="23"/>
      <c r="E14" s="23"/>
      <c r="F14" s="24"/>
      <c r="G14" s="25">
        <f>+G15</f>
        <v>492986</v>
      </c>
      <c r="H14" s="25">
        <f t="shared" ref="H14:I14" si="1">+H15</f>
        <v>385821</v>
      </c>
      <c r="I14" s="25">
        <f t="shared" si="1"/>
        <v>331821</v>
      </c>
    </row>
    <row r="15" spans="1:9" s="9" customFormat="1" ht="22.5" x14ac:dyDescent="0.2">
      <c r="A15" s="29" t="s">
        <v>50</v>
      </c>
      <c r="B15" s="30"/>
      <c r="C15" s="40"/>
      <c r="D15" s="40"/>
      <c r="E15" s="31">
        <f>SUM(E16:E29)</f>
        <v>18.965999999999998</v>
      </c>
      <c r="F15" s="28">
        <f>SUM(F16:F29)</f>
        <v>3286574</v>
      </c>
      <c r="G15" s="28">
        <f>SUM(G16:G29)</f>
        <v>492986</v>
      </c>
      <c r="H15" s="28">
        <f>+H9-H30</f>
        <v>385821</v>
      </c>
      <c r="I15" s="28">
        <f>+I9-I30</f>
        <v>331821</v>
      </c>
    </row>
    <row r="16" spans="1:9" s="9" customFormat="1" ht="11.25" x14ac:dyDescent="0.2">
      <c r="A16" s="32" t="s">
        <v>22</v>
      </c>
      <c r="B16" s="33" t="s">
        <v>23</v>
      </c>
      <c r="C16" s="43">
        <v>0</v>
      </c>
      <c r="D16" s="41">
        <v>1.5589999999999999</v>
      </c>
      <c r="E16" s="41">
        <v>1.56</v>
      </c>
      <c r="F16" s="33">
        <v>243340</v>
      </c>
      <c r="G16" s="24">
        <f>ROUND(F16*0.15,0)</f>
        <v>36501</v>
      </c>
      <c r="H16" s="24"/>
      <c r="I16" s="24"/>
    </row>
    <row r="17" spans="1:9" s="9" customFormat="1" ht="11.25" x14ac:dyDescent="0.2">
      <c r="A17" s="32" t="s">
        <v>24</v>
      </c>
      <c r="B17" s="33" t="s">
        <v>23</v>
      </c>
      <c r="C17" s="41">
        <v>1.56</v>
      </c>
      <c r="D17" s="41">
        <v>2.73</v>
      </c>
      <c r="E17" s="41">
        <f>D17-C17</f>
        <v>1.17</v>
      </c>
      <c r="F17" s="33">
        <v>107796</v>
      </c>
      <c r="G17" s="24">
        <f t="shared" ref="G17:G29" si="2">ROUND(F17*0.15,0)</f>
        <v>16169</v>
      </c>
      <c r="H17" s="24"/>
      <c r="I17" s="24"/>
    </row>
    <row r="18" spans="1:9" s="9" customFormat="1" ht="11.25" x14ac:dyDescent="0.2">
      <c r="A18" s="32" t="s">
        <v>25</v>
      </c>
      <c r="B18" s="33" t="s">
        <v>23</v>
      </c>
      <c r="C18" s="41">
        <v>8.06</v>
      </c>
      <c r="D18" s="41">
        <v>10.313000000000001</v>
      </c>
      <c r="E18" s="41">
        <v>2.2549999999999999</v>
      </c>
      <c r="F18" s="33">
        <v>120000</v>
      </c>
      <c r="G18" s="24">
        <f t="shared" si="2"/>
        <v>18000</v>
      </c>
      <c r="H18" s="24"/>
      <c r="I18" s="24"/>
    </row>
    <row r="19" spans="1:9" s="9" customFormat="1" ht="11.25" x14ac:dyDescent="0.2">
      <c r="A19" s="32" t="s">
        <v>26</v>
      </c>
      <c r="B19" s="33" t="s">
        <v>27</v>
      </c>
      <c r="C19" s="43">
        <v>0</v>
      </c>
      <c r="D19" s="41">
        <v>1.4</v>
      </c>
      <c r="E19" s="41">
        <v>1.4</v>
      </c>
      <c r="F19" s="33">
        <v>140000</v>
      </c>
      <c r="G19" s="24">
        <f t="shared" si="2"/>
        <v>21000</v>
      </c>
      <c r="H19" s="24"/>
      <c r="I19" s="24"/>
    </row>
    <row r="20" spans="1:9" s="9" customFormat="1" ht="11.25" x14ac:dyDescent="0.2">
      <c r="A20" s="34" t="s">
        <v>28</v>
      </c>
      <c r="B20" s="33" t="s">
        <v>27</v>
      </c>
      <c r="C20" s="43">
        <v>0</v>
      </c>
      <c r="D20" s="41">
        <v>0.86099999999999999</v>
      </c>
      <c r="E20" s="41">
        <v>0.86</v>
      </c>
      <c r="F20" s="33">
        <v>110000</v>
      </c>
      <c r="G20" s="24">
        <f t="shared" si="2"/>
        <v>16500</v>
      </c>
      <c r="H20" s="24"/>
      <c r="I20" s="24"/>
    </row>
    <row r="21" spans="1:9" s="9" customFormat="1" ht="11.25" x14ac:dyDescent="0.2">
      <c r="A21" s="32" t="s">
        <v>29</v>
      </c>
      <c r="B21" s="33" t="s">
        <v>30</v>
      </c>
      <c r="C21" s="44">
        <v>0</v>
      </c>
      <c r="D21" s="42">
        <v>3.79</v>
      </c>
      <c r="E21" s="42">
        <v>3.79</v>
      </c>
      <c r="F21" s="33">
        <v>350000</v>
      </c>
      <c r="G21" s="24">
        <f t="shared" si="2"/>
        <v>52500</v>
      </c>
      <c r="H21" s="24"/>
      <c r="I21" s="24"/>
    </row>
    <row r="22" spans="1:9" s="9" customFormat="1" ht="11.25" x14ac:dyDescent="0.2">
      <c r="A22" s="32" t="s">
        <v>31</v>
      </c>
      <c r="B22" s="33" t="s">
        <v>32</v>
      </c>
      <c r="C22" s="42">
        <v>0.38700000000000001</v>
      </c>
      <c r="D22" s="42">
        <v>3.7709999999999999</v>
      </c>
      <c r="E22" s="42">
        <v>3.3839999999999999</v>
      </c>
      <c r="F22" s="33">
        <v>413561</v>
      </c>
      <c r="G22" s="24">
        <f t="shared" si="2"/>
        <v>62034</v>
      </c>
      <c r="H22" s="24"/>
      <c r="I22" s="24"/>
    </row>
    <row r="23" spans="1:9" s="9" customFormat="1" ht="11.25" x14ac:dyDescent="0.2">
      <c r="A23" s="32" t="s">
        <v>33</v>
      </c>
      <c r="B23" s="33" t="s">
        <v>34</v>
      </c>
      <c r="C23" s="42"/>
      <c r="D23" s="42"/>
      <c r="E23" s="42"/>
      <c r="F23" s="33">
        <v>98000</v>
      </c>
      <c r="G23" s="24">
        <f t="shared" si="2"/>
        <v>14700</v>
      </c>
      <c r="H23" s="24"/>
      <c r="I23" s="24"/>
    </row>
    <row r="24" spans="1:9" s="9" customFormat="1" ht="11.25" x14ac:dyDescent="0.2">
      <c r="A24" s="32" t="s">
        <v>35</v>
      </c>
      <c r="B24" s="33" t="s">
        <v>34</v>
      </c>
      <c r="C24" s="42"/>
      <c r="D24" s="42"/>
      <c r="E24" s="42"/>
      <c r="F24" s="33">
        <v>80000</v>
      </c>
      <c r="G24" s="24">
        <f t="shared" si="2"/>
        <v>12000</v>
      </c>
      <c r="H24" s="24"/>
      <c r="I24" s="24"/>
    </row>
    <row r="25" spans="1:9" s="9" customFormat="1" ht="11.25" x14ac:dyDescent="0.2">
      <c r="A25" s="32" t="s">
        <v>52</v>
      </c>
      <c r="B25" s="48" t="s">
        <v>34</v>
      </c>
      <c r="C25" s="49"/>
      <c r="D25" s="49"/>
      <c r="E25" s="49"/>
      <c r="F25" s="48">
        <v>170000</v>
      </c>
      <c r="G25" s="24">
        <f t="shared" si="2"/>
        <v>25500</v>
      </c>
      <c r="H25" s="24"/>
      <c r="I25" s="24"/>
    </row>
    <row r="26" spans="1:9" s="9" customFormat="1" ht="11.25" x14ac:dyDescent="0.2">
      <c r="A26" s="32" t="s">
        <v>36</v>
      </c>
      <c r="B26" s="33" t="s">
        <v>37</v>
      </c>
      <c r="C26" s="42">
        <v>0.45600000000000002</v>
      </c>
      <c r="D26" s="42">
        <v>1.171</v>
      </c>
      <c r="E26" s="42">
        <f>D26-C26</f>
        <v>0.71500000000000008</v>
      </c>
      <c r="F26" s="33">
        <v>856800</v>
      </c>
      <c r="G26" s="24">
        <f t="shared" si="2"/>
        <v>128520</v>
      </c>
      <c r="H26" s="24"/>
      <c r="I26" s="24"/>
    </row>
    <row r="27" spans="1:9" s="9" customFormat="1" ht="11.25" x14ac:dyDescent="0.2">
      <c r="A27" s="32" t="s">
        <v>38</v>
      </c>
      <c r="B27" s="33" t="s">
        <v>37</v>
      </c>
      <c r="C27" s="42">
        <v>8.0000000000000002E-3</v>
      </c>
      <c r="D27" s="42">
        <v>0.28199999999999997</v>
      </c>
      <c r="E27" s="42">
        <f t="shared" ref="E27:E28" si="3">D27-C27</f>
        <v>0.27399999999999997</v>
      </c>
      <c r="F27" s="33">
        <v>343200</v>
      </c>
      <c r="G27" s="24">
        <f t="shared" si="2"/>
        <v>51480</v>
      </c>
      <c r="H27" s="24"/>
      <c r="I27" s="24"/>
    </row>
    <row r="28" spans="1:9" s="9" customFormat="1" ht="11.25" x14ac:dyDescent="0.2">
      <c r="A28" s="32" t="s">
        <v>39</v>
      </c>
      <c r="B28" s="33" t="s">
        <v>37</v>
      </c>
      <c r="C28" s="42">
        <v>0.216</v>
      </c>
      <c r="D28" s="42">
        <v>0.371</v>
      </c>
      <c r="E28" s="42">
        <f t="shared" si="3"/>
        <v>0.155</v>
      </c>
      <c r="F28" s="33">
        <v>71879</v>
      </c>
      <c r="G28" s="24">
        <f t="shared" si="2"/>
        <v>10782</v>
      </c>
      <c r="H28" s="24"/>
      <c r="I28" s="24"/>
    </row>
    <row r="29" spans="1:9" s="9" customFormat="1" ht="22.5" customHeight="1" x14ac:dyDescent="0.2">
      <c r="A29" s="32" t="s">
        <v>40</v>
      </c>
      <c r="B29" s="33" t="s">
        <v>37</v>
      </c>
      <c r="C29" s="42"/>
      <c r="D29" s="42"/>
      <c r="E29" s="42">
        <v>3.403</v>
      </c>
      <c r="F29" s="33">
        <v>181998</v>
      </c>
      <c r="G29" s="24">
        <f t="shared" si="2"/>
        <v>27300</v>
      </c>
      <c r="H29" s="24"/>
      <c r="I29" s="24"/>
    </row>
    <row r="30" spans="1:9" s="16" customFormat="1" ht="11.25" x14ac:dyDescent="0.2">
      <c r="A30" s="35" t="s">
        <v>41</v>
      </c>
      <c r="B30" s="22" t="s">
        <v>15</v>
      </c>
      <c r="C30" s="35"/>
      <c r="D30" s="35"/>
      <c r="E30" s="35"/>
      <c r="F30" s="36"/>
      <c r="G30" s="36">
        <v>1300000</v>
      </c>
      <c r="H30" s="36">
        <v>1330000</v>
      </c>
      <c r="I30" s="36">
        <v>1384000</v>
      </c>
    </row>
    <row r="31" spans="1:9" s="9" customFormat="1" ht="11.25" x14ac:dyDescent="0.2">
      <c r="A31" s="23"/>
      <c r="B31" s="38"/>
      <c r="C31" s="23"/>
      <c r="D31" s="23"/>
      <c r="E31" s="23"/>
      <c r="F31" s="24"/>
      <c r="G31" s="24"/>
      <c r="H31" s="24"/>
      <c r="I31" s="24"/>
    </row>
    <row r="32" spans="1:9" s="9" customFormat="1" ht="11.25" x14ac:dyDescent="0.2">
      <c r="A32" s="21" t="s">
        <v>42</v>
      </c>
      <c r="B32" s="38"/>
      <c r="C32" s="23"/>
      <c r="D32" s="23"/>
      <c r="E32" s="23"/>
      <c r="F32" s="24"/>
      <c r="G32" s="24"/>
      <c r="H32" s="24"/>
      <c r="I32" s="24"/>
    </row>
    <row r="33" spans="1:9" s="9" customFormat="1" ht="11.25" x14ac:dyDescent="0.2">
      <c r="A33" s="26" t="s">
        <v>13</v>
      </c>
      <c r="B33" s="22" t="s">
        <v>14</v>
      </c>
      <c r="C33" s="23"/>
      <c r="D33" s="23"/>
      <c r="E33" s="23"/>
      <c r="F33" s="24"/>
      <c r="G33" s="36">
        <f>+G13-G9</f>
        <v>77165</v>
      </c>
      <c r="H33" s="24">
        <v>0</v>
      </c>
      <c r="I33" s="24">
        <v>0</v>
      </c>
    </row>
    <row r="34" spans="1:9" s="9" customFormat="1" ht="11.25" x14ac:dyDescent="0.2">
      <c r="F34" s="15"/>
      <c r="G34" s="15"/>
      <c r="H34" s="15"/>
      <c r="I34" s="15"/>
    </row>
    <row r="35" spans="1:9" s="9" customFormat="1" ht="11.25" x14ac:dyDescent="0.2">
      <c r="F35" s="15"/>
      <c r="G35" s="15"/>
      <c r="H35" s="15"/>
      <c r="I35" s="15"/>
    </row>
    <row r="36" spans="1:9" s="9" customFormat="1" ht="11.25" x14ac:dyDescent="0.2">
      <c r="A36" s="10" t="s">
        <v>16</v>
      </c>
      <c r="B36" s="45"/>
      <c r="C36" s="46"/>
      <c r="D36" s="46"/>
      <c r="E36" s="46"/>
      <c r="F36" s="11"/>
    </row>
    <row r="37" spans="1:9" s="9" customFormat="1" ht="11.25" x14ac:dyDescent="0.2">
      <c r="A37" s="10" t="s">
        <v>17</v>
      </c>
      <c r="B37" s="47"/>
      <c r="C37" s="46" t="s">
        <v>18</v>
      </c>
      <c r="D37" s="46"/>
      <c r="E37" s="46"/>
      <c r="F37" s="11"/>
    </row>
    <row r="38" spans="1:9" s="9" customFormat="1" ht="5.25" customHeight="1" x14ac:dyDescent="0.2">
      <c r="A38" s="10"/>
      <c r="B38" s="47"/>
      <c r="C38" s="46"/>
      <c r="D38" s="46"/>
      <c r="E38" s="46"/>
      <c r="F38" s="11"/>
    </row>
    <row r="39" spans="1:9" s="9" customFormat="1" ht="11.25" x14ac:dyDescent="0.2">
      <c r="A39" s="10" t="s">
        <v>51</v>
      </c>
      <c r="B39" s="47"/>
      <c r="C39" s="46"/>
      <c r="D39" s="46"/>
      <c r="E39" s="46"/>
      <c r="F39" s="11"/>
    </row>
  </sheetData>
  <pageMargins left="1.5748031496062993" right="0.78740157480314965" top="1.1811023622047245" bottom="0.59055118110236227" header="0.31496062992125984" footer="0.31496062992125984"/>
  <pageSetup paperSize="9" scale="97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1AB26-2F7B-4993-94EC-F10272373544}">
  <dimension ref="A1:F37"/>
  <sheetViews>
    <sheetView tabSelected="1" workbookViewId="0">
      <selection activeCell="A41" sqref="A41"/>
    </sheetView>
  </sheetViews>
  <sheetFormatPr defaultColWidth="9.140625" defaultRowHeight="12.75" x14ac:dyDescent="0.2"/>
  <cols>
    <col min="1" max="1" width="41.5703125" style="5" customWidth="1"/>
    <col min="2" max="2" width="8.85546875" style="5" customWidth="1"/>
    <col min="3" max="3" width="9.85546875" style="13" hidden="1" customWidth="1"/>
    <col min="4" max="6" width="11.5703125" style="13" customWidth="1"/>
    <col min="7" max="16384" width="9.140625" style="5"/>
  </cols>
  <sheetData>
    <row r="1" spans="1:6" s="2" customFormat="1" ht="9" x14ac:dyDescent="0.15">
      <c r="A1" s="1"/>
      <c r="C1" s="12"/>
      <c r="D1" s="3" t="s">
        <v>59</v>
      </c>
      <c r="F1" s="12"/>
    </row>
    <row r="2" spans="1:6" s="2" customFormat="1" ht="9" x14ac:dyDescent="0.15">
      <c r="A2" s="4"/>
      <c r="C2" s="12"/>
      <c r="D2" s="3" t="s">
        <v>58</v>
      </c>
      <c r="F2" s="12"/>
    </row>
    <row r="3" spans="1:6" s="2" customFormat="1" ht="9" x14ac:dyDescent="0.15">
      <c r="A3" s="4"/>
      <c r="C3" s="12"/>
      <c r="D3" s="58" t="s">
        <v>60</v>
      </c>
      <c r="E3" s="58"/>
      <c r="F3" s="12"/>
    </row>
    <row r="4" spans="1:6" s="2" customFormat="1" ht="9" x14ac:dyDescent="0.15">
      <c r="A4" s="4"/>
      <c r="C4" s="12"/>
      <c r="D4" s="62" t="s">
        <v>61</v>
      </c>
      <c r="E4" s="62"/>
      <c r="F4" s="12"/>
    </row>
    <row r="5" spans="1:6" ht="7.5" customHeight="1" x14ac:dyDescent="0.2"/>
    <row r="6" spans="1:6" s="8" customFormat="1" ht="18" customHeight="1" x14ac:dyDescent="0.2">
      <c r="A6" s="39" t="s">
        <v>62</v>
      </c>
      <c r="B6" s="6"/>
      <c r="C6" s="14"/>
      <c r="D6" s="14"/>
      <c r="E6" s="14"/>
      <c r="F6" s="14"/>
    </row>
    <row r="7" spans="1:6" ht="4.5" customHeight="1" x14ac:dyDescent="0.2"/>
    <row r="8" spans="1:6" s="9" customFormat="1" ht="45" x14ac:dyDescent="0.2">
      <c r="A8" s="17" t="s">
        <v>2</v>
      </c>
      <c r="B8" s="17" t="s">
        <v>3</v>
      </c>
      <c r="C8" s="19" t="s">
        <v>46</v>
      </c>
      <c r="D8" s="20" t="s">
        <v>63</v>
      </c>
      <c r="E8" s="20" t="s">
        <v>54</v>
      </c>
      <c r="F8" s="20" t="s">
        <v>64</v>
      </c>
    </row>
    <row r="9" spans="1:6" s="55" customFormat="1" ht="12.6" customHeight="1" x14ac:dyDescent="0.2">
      <c r="A9" s="51" t="s">
        <v>4</v>
      </c>
      <c r="B9" s="52" t="s">
        <v>5</v>
      </c>
      <c r="C9" s="53"/>
      <c r="D9" s="54">
        <f t="shared" ref="D9:F10" si="0">+D10</f>
        <v>1885677</v>
      </c>
      <c r="E9" s="54">
        <f t="shared" si="0"/>
        <v>1885677</v>
      </c>
      <c r="F9" s="54">
        <f t="shared" si="0"/>
        <v>1885677</v>
      </c>
    </row>
    <row r="10" spans="1:6" s="9" customFormat="1" ht="11.25" x14ac:dyDescent="0.2">
      <c r="A10" s="26" t="s">
        <v>6</v>
      </c>
      <c r="B10" s="22" t="s">
        <v>7</v>
      </c>
      <c r="C10" s="24"/>
      <c r="D10" s="25">
        <f t="shared" si="0"/>
        <v>1885677</v>
      </c>
      <c r="E10" s="25">
        <f t="shared" si="0"/>
        <v>1885677</v>
      </c>
      <c r="F10" s="25">
        <f t="shared" si="0"/>
        <v>1885677</v>
      </c>
    </row>
    <row r="11" spans="1:6" s="9" customFormat="1" ht="11.25" x14ac:dyDescent="0.2">
      <c r="A11" s="27" t="s">
        <v>57</v>
      </c>
      <c r="B11" s="37" t="s">
        <v>9</v>
      </c>
      <c r="C11" s="24"/>
      <c r="D11" s="28">
        <v>1885677</v>
      </c>
      <c r="E11" s="28">
        <f>+D11</f>
        <v>1885677</v>
      </c>
      <c r="F11" s="28">
        <f>+D11</f>
        <v>1885677</v>
      </c>
    </row>
    <row r="12" spans="1:6" s="9" customFormat="1" ht="11.25" x14ac:dyDescent="0.2">
      <c r="A12" s="23"/>
      <c r="B12" s="38"/>
      <c r="C12" s="24"/>
      <c r="D12" s="24"/>
      <c r="E12" s="24"/>
      <c r="F12" s="24"/>
    </row>
    <row r="13" spans="1:6" s="55" customFormat="1" ht="12.6" customHeight="1" x14ac:dyDescent="0.2">
      <c r="A13" s="51" t="s">
        <v>10</v>
      </c>
      <c r="B13" s="52" t="s">
        <v>5</v>
      </c>
      <c r="C13" s="53"/>
      <c r="D13" s="54">
        <f>+D16+D32+D14</f>
        <v>2317793</v>
      </c>
      <c r="E13" s="54">
        <f>+E16+E32</f>
        <v>1885677</v>
      </c>
      <c r="F13" s="54">
        <f>+F16+F32</f>
        <v>1885677</v>
      </c>
    </row>
    <row r="14" spans="1:6" s="9" customFormat="1" ht="11.25" x14ac:dyDescent="0.2">
      <c r="A14" s="26" t="s">
        <v>53</v>
      </c>
      <c r="B14" s="50">
        <v>2000</v>
      </c>
      <c r="C14" s="24"/>
      <c r="D14" s="25">
        <f>+D15</f>
        <v>398964</v>
      </c>
      <c r="E14" s="25">
        <v>0</v>
      </c>
      <c r="F14" s="25">
        <v>0</v>
      </c>
    </row>
    <row r="15" spans="1:6" s="9" customFormat="1" ht="11.25" x14ac:dyDescent="0.2">
      <c r="A15" s="27" t="s">
        <v>55</v>
      </c>
      <c r="B15" s="30"/>
      <c r="C15" s="28"/>
      <c r="D15" s="28">
        <v>398964</v>
      </c>
      <c r="E15" s="28">
        <v>0</v>
      </c>
      <c r="F15" s="28">
        <v>0</v>
      </c>
    </row>
    <row r="16" spans="1:6" s="9" customFormat="1" ht="11.25" x14ac:dyDescent="0.2">
      <c r="A16" s="26" t="s">
        <v>11</v>
      </c>
      <c r="B16" s="22" t="s">
        <v>12</v>
      </c>
      <c r="C16" s="24"/>
      <c r="D16" s="25">
        <f>+D17+D22</f>
        <v>817658</v>
      </c>
      <c r="E16" s="25">
        <f>+E17</f>
        <v>500677</v>
      </c>
      <c r="F16" s="25">
        <f>+F17</f>
        <v>435677</v>
      </c>
    </row>
    <row r="17" spans="1:6" s="9" customFormat="1" ht="11.25" x14ac:dyDescent="0.2">
      <c r="A17" s="27" t="s">
        <v>65</v>
      </c>
      <c r="B17" s="30"/>
      <c r="C17" s="28">
        <f>SUM(C21:C31)</f>
        <v>2868521</v>
      </c>
      <c r="D17" s="28">
        <f>SUM(D18:D21)</f>
        <v>133715</v>
      </c>
      <c r="E17" s="28">
        <f>+E9-E32</f>
        <v>500677</v>
      </c>
      <c r="F17" s="28">
        <f>+F9-F32</f>
        <v>435677</v>
      </c>
    </row>
    <row r="18" spans="1:6" s="59" customFormat="1" ht="9" x14ac:dyDescent="0.15">
      <c r="A18" s="63" t="s">
        <v>66</v>
      </c>
      <c r="B18" s="64"/>
      <c r="C18" s="65"/>
      <c r="D18" s="65">
        <v>29040</v>
      </c>
      <c r="E18" s="65"/>
      <c r="F18" s="65"/>
    </row>
    <row r="19" spans="1:6" s="59" customFormat="1" ht="18" customHeight="1" x14ac:dyDescent="0.15">
      <c r="A19" s="63" t="s">
        <v>67</v>
      </c>
      <c r="B19" s="64"/>
      <c r="C19" s="65"/>
      <c r="D19" s="65">
        <v>6120</v>
      </c>
      <c r="E19" s="65"/>
      <c r="F19" s="65"/>
    </row>
    <row r="20" spans="1:6" s="59" customFormat="1" ht="9" x14ac:dyDescent="0.15">
      <c r="A20" s="63" t="s">
        <v>76</v>
      </c>
      <c r="B20" s="64"/>
      <c r="C20" s="65"/>
      <c r="D20" s="65">
        <v>58625</v>
      </c>
      <c r="E20" s="65"/>
      <c r="F20" s="65"/>
    </row>
    <row r="21" spans="1:6" s="59" customFormat="1" ht="9" x14ac:dyDescent="0.15">
      <c r="A21" s="66" t="s">
        <v>77</v>
      </c>
      <c r="B21" s="67"/>
      <c r="C21" s="68">
        <v>235116</v>
      </c>
      <c r="D21" s="65">
        <v>39930</v>
      </c>
      <c r="E21" s="69"/>
      <c r="F21" s="69"/>
    </row>
    <row r="22" spans="1:6" s="60" customFormat="1" ht="11.25" x14ac:dyDescent="0.2">
      <c r="A22" s="61" t="s">
        <v>68</v>
      </c>
      <c r="B22" s="57"/>
      <c r="C22" s="33"/>
      <c r="D22" s="28">
        <f>SUM(D23:D31)</f>
        <v>683943</v>
      </c>
      <c r="E22" s="24"/>
      <c r="F22" s="24"/>
    </row>
    <row r="23" spans="1:6" s="59" customFormat="1" ht="9" x14ac:dyDescent="0.15">
      <c r="A23" s="63" t="s">
        <v>69</v>
      </c>
      <c r="B23" s="64"/>
      <c r="C23" s="65"/>
      <c r="D23" s="65">
        <f>57125-48554</f>
        <v>8571</v>
      </c>
      <c r="E23" s="65"/>
      <c r="F23" s="65"/>
    </row>
    <row r="24" spans="1:6" s="59" customFormat="1" ht="9" x14ac:dyDescent="0.15">
      <c r="A24" s="63" t="s">
        <v>72</v>
      </c>
      <c r="B24" s="64"/>
      <c r="C24" s="65"/>
      <c r="D24" s="65">
        <f>230000-157872</f>
        <v>72128</v>
      </c>
      <c r="E24" s="65"/>
      <c r="F24" s="65"/>
    </row>
    <row r="25" spans="1:6" s="59" customFormat="1" ht="18" x14ac:dyDescent="0.15">
      <c r="A25" s="63" t="s">
        <v>78</v>
      </c>
      <c r="B25" s="64"/>
      <c r="C25" s="65"/>
      <c r="D25" s="65">
        <f>505000-410356</f>
        <v>94644</v>
      </c>
      <c r="E25" s="65"/>
      <c r="F25" s="65"/>
    </row>
    <row r="26" spans="1:6" s="59" customFormat="1" ht="9" x14ac:dyDescent="0.15">
      <c r="A26" s="70" t="s">
        <v>73</v>
      </c>
      <c r="B26" s="67"/>
      <c r="C26" s="68">
        <v>350000</v>
      </c>
      <c r="D26" s="65">
        <f>520000-440000</f>
        <v>80000</v>
      </c>
      <c r="E26" s="69"/>
      <c r="F26" s="69"/>
    </row>
    <row r="27" spans="1:6" s="59" customFormat="1" ht="9" x14ac:dyDescent="0.15">
      <c r="A27" s="70" t="s">
        <v>74</v>
      </c>
      <c r="B27" s="67"/>
      <c r="C27" s="68">
        <v>210000</v>
      </c>
      <c r="D27" s="65">
        <f>772600-655000</f>
        <v>117600</v>
      </c>
      <c r="E27" s="69"/>
      <c r="F27" s="69"/>
    </row>
    <row r="28" spans="1:6" s="59" customFormat="1" ht="9" x14ac:dyDescent="0.15">
      <c r="A28" s="70" t="s">
        <v>75</v>
      </c>
      <c r="B28" s="67"/>
      <c r="C28" s="68">
        <v>183750</v>
      </c>
      <c r="D28" s="65">
        <f>606000-510000</f>
        <v>96000</v>
      </c>
      <c r="E28" s="69"/>
      <c r="F28" s="69"/>
    </row>
    <row r="29" spans="1:6" s="59" customFormat="1" ht="18" x14ac:dyDescent="0.15">
      <c r="A29" s="70" t="s">
        <v>79</v>
      </c>
      <c r="B29" s="67"/>
      <c r="C29" s="68"/>
      <c r="D29" s="65">
        <f>200000-170000</f>
        <v>30000</v>
      </c>
      <c r="E29" s="69"/>
      <c r="F29" s="69"/>
    </row>
    <row r="30" spans="1:6" s="59" customFormat="1" ht="9" x14ac:dyDescent="0.15">
      <c r="A30" s="70" t="s">
        <v>70</v>
      </c>
      <c r="B30" s="67"/>
      <c r="C30" s="68"/>
      <c r="D30" s="65">
        <f>825000-698000</f>
        <v>127000</v>
      </c>
      <c r="E30" s="69"/>
      <c r="F30" s="69"/>
    </row>
    <row r="31" spans="1:6" s="59" customFormat="1" ht="9" x14ac:dyDescent="0.15">
      <c r="A31" s="70" t="s">
        <v>71</v>
      </c>
      <c r="B31" s="67"/>
      <c r="C31" s="68">
        <v>1889655</v>
      </c>
      <c r="D31" s="65">
        <f>370000-312000</f>
        <v>58000</v>
      </c>
      <c r="E31" s="69"/>
      <c r="F31" s="69"/>
    </row>
    <row r="32" spans="1:6" s="16" customFormat="1" ht="11.25" x14ac:dyDescent="0.2">
      <c r="A32" s="35" t="s">
        <v>56</v>
      </c>
      <c r="B32" s="22" t="s">
        <v>15</v>
      </c>
      <c r="C32" s="36"/>
      <c r="D32" s="25">
        <v>1101171</v>
      </c>
      <c r="E32" s="25">
        <v>1385000</v>
      </c>
      <c r="F32" s="25">
        <v>1450000</v>
      </c>
    </row>
    <row r="33" spans="1:6" s="9" customFormat="1" ht="11.25" x14ac:dyDescent="0.2">
      <c r="A33" s="23"/>
      <c r="B33" s="38"/>
      <c r="C33" s="24"/>
      <c r="D33" s="24"/>
      <c r="E33" s="24"/>
      <c r="F33" s="24"/>
    </row>
    <row r="34" spans="1:6" s="55" customFormat="1" ht="12.6" customHeight="1" x14ac:dyDescent="0.2">
      <c r="A34" s="51" t="s">
        <v>42</v>
      </c>
      <c r="B34" s="56"/>
      <c r="C34" s="53"/>
      <c r="D34" s="53"/>
      <c r="E34" s="53"/>
      <c r="F34" s="53"/>
    </row>
    <row r="35" spans="1:6" s="9" customFormat="1" ht="11.25" x14ac:dyDescent="0.2">
      <c r="A35" s="26" t="s">
        <v>13</v>
      </c>
      <c r="B35" s="22" t="s">
        <v>14</v>
      </c>
      <c r="C35" s="24"/>
      <c r="D35" s="25">
        <v>432116</v>
      </c>
      <c r="E35" s="25">
        <v>0</v>
      </c>
      <c r="F35" s="25">
        <v>0</v>
      </c>
    </row>
    <row r="36" spans="1:6" s="9" customFormat="1" ht="11.25" x14ac:dyDescent="0.2">
      <c r="C36" s="15"/>
      <c r="D36" s="15"/>
      <c r="E36" s="15"/>
      <c r="F36" s="15"/>
    </row>
    <row r="37" spans="1:6" s="9" customFormat="1" ht="11.25" x14ac:dyDescent="0.2">
      <c r="C37" s="15"/>
      <c r="D37" s="15"/>
      <c r="E37" s="15"/>
      <c r="F37" s="15"/>
    </row>
  </sheetData>
  <mergeCells count="2">
    <mergeCell ref="D3:E3"/>
    <mergeCell ref="D4:E4"/>
  </mergeCells>
  <phoneticPr fontId="15" type="noConversion"/>
  <pageMargins left="1.1811023622047245" right="0.59055118110236227" top="0.78740157480314965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Lapa1</vt:lpstr>
      <vt:lpstr>Lapa2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Riekstiņa</dc:creator>
  <cp:lastModifiedBy>Aija Riekstiņa</cp:lastModifiedBy>
  <cp:lastPrinted>2024-02-09T10:59:11Z</cp:lastPrinted>
  <dcterms:created xsi:type="dcterms:W3CDTF">2022-01-30T13:46:39Z</dcterms:created>
  <dcterms:modified xsi:type="dcterms:W3CDTF">2024-02-09T11:02:39Z</dcterms:modified>
</cp:coreProperties>
</file>