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cesisgov-my.sharepoint.com/personal/aivija_zerne_cesis_lv/Documents/Dokumenti/2024/FK/"/>
    </mc:Choice>
  </mc:AlternateContent>
  <xr:revisionPtr revIDLastSave="0" documentId="8_{A7D8B957-481A-4FD7-8170-3D9185D4E406}" xr6:coauthVersionLast="47" xr6:coauthVersionMax="47" xr10:uidLastSave="{00000000-0000-0000-0000-000000000000}"/>
  <bookViews>
    <workbookView xWindow="28680" yWindow="-120" windowWidth="38640" windowHeight="15840" firstSheet="1" activeTab="1" xr2:uid="{C88E6542-5277-481E-9348-F2B8A1C88AD6}"/>
  </bookViews>
  <sheets>
    <sheet name="01.01.2024" sheetId="1" state="hidden" r:id="rId1"/>
    <sheet name="19.02.2024" sheetId="2" r:id="rId2"/>
  </sheets>
  <definedNames>
    <definedName name="_xlnm._FilterDatabase" localSheetId="0" hidden="1">'01.01.2024'!$A$4:$AF$158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7" i="2" l="1"/>
  <c r="N187" i="2" s="1"/>
  <c r="N188" i="2" s="1"/>
  <c r="N198" i="2"/>
  <c r="M192" i="2"/>
  <c r="L192" i="2"/>
  <c r="N159" i="2"/>
  <c r="F188" i="2"/>
  <c r="H187" i="2"/>
  <c r="M172" i="2"/>
  <c r="N172" i="2" s="1"/>
  <c r="M185" i="2"/>
  <c r="F185" i="2"/>
  <c r="N185" i="2" l="1"/>
  <c r="N158" i="2" l="1"/>
  <c r="G187" i="2"/>
  <c r="I187" i="2"/>
  <c r="J187" i="2"/>
  <c r="K187" i="2"/>
  <c r="L187" i="2"/>
  <c r="M187" i="2"/>
  <c r="N186" i="2" l="1"/>
  <c r="N184" i="2"/>
  <c r="N183" i="2"/>
  <c r="N182" i="2"/>
  <c r="N181" i="2"/>
  <c r="N162" i="2" l="1"/>
  <c r="N163" i="2"/>
  <c r="N164" i="2"/>
  <c r="N165" i="2"/>
  <c r="N166" i="2"/>
  <c r="N167" i="2"/>
  <c r="N168" i="2"/>
  <c r="N169" i="2"/>
  <c r="N170" i="2"/>
  <c r="N171" i="2"/>
  <c r="N173" i="2"/>
  <c r="N174" i="2"/>
  <c r="N175" i="2"/>
  <c r="N176" i="2"/>
  <c r="N177" i="2"/>
  <c r="N178" i="2"/>
  <c r="N179" i="2"/>
  <c r="N180" i="2"/>
  <c r="N161" i="2"/>
  <c r="AF145" i="1"/>
  <c r="M145" i="1"/>
  <c r="L145" i="1"/>
  <c r="K145" i="1"/>
  <c r="K146" i="2" s="1"/>
  <c r="J145" i="1"/>
  <c r="J146" i="2" s="1"/>
  <c r="I145" i="1"/>
  <c r="I146" i="2" s="1"/>
  <c r="H145" i="1"/>
  <c r="G145" i="1"/>
  <c r="F145" i="1"/>
  <c r="F146" i="2" s="1"/>
  <c r="M117" i="1"/>
  <c r="L117" i="1"/>
  <c r="K117" i="1"/>
  <c r="J117" i="1"/>
  <c r="I117" i="1"/>
  <c r="H117" i="1"/>
  <c r="G117" i="1"/>
  <c r="F117"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8" i="1"/>
  <c r="AG119" i="1"/>
  <c r="AG120" i="1"/>
  <c r="AG121" i="1"/>
  <c r="AG122" i="1"/>
  <c r="AG123" i="1"/>
  <c r="AG124" i="1"/>
  <c r="AG125" i="1"/>
  <c r="AG126" i="1"/>
  <c r="AG127" i="1"/>
  <c r="AG128" i="1"/>
  <c r="AG129" i="1"/>
  <c r="AG130" i="1"/>
  <c r="AG131" i="1"/>
  <c r="AG132" i="1"/>
  <c r="AG133" i="1"/>
  <c r="AG134" i="1"/>
  <c r="AG135" i="1"/>
  <c r="AG136" i="1"/>
  <c r="AG137" i="1"/>
  <c r="AG138" i="1"/>
  <c r="AG5" i="1"/>
  <c r="G155" i="2"/>
  <c r="H155" i="2"/>
  <c r="I155" i="2"/>
  <c r="J155" i="2"/>
  <c r="K155" i="2"/>
  <c r="L155" i="2"/>
  <c r="M155" i="2"/>
  <c r="F155" i="2"/>
  <c r="G154" i="2"/>
  <c r="H154" i="2"/>
  <c r="I154" i="2"/>
  <c r="J154" i="2"/>
  <c r="K154" i="2"/>
  <c r="L154" i="2"/>
  <c r="M154" i="2"/>
  <c r="F154" i="2"/>
  <c r="G152" i="2"/>
  <c r="H152" i="2"/>
  <c r="I152" i="2"/>
  <c r="J152" i="2"/>
  <c r="K152" i="2"/>
  <c r="L152" i="2"/>
  <c r="M152" i="2"/>
  <c r="F152" i="2"/>
  <c r="G149" i="2"/>
  <c r="H149" i="2"/>
  <c r="I149" i="2"/>
  <c r="J149" i="2"/>
  <c r="K149" i="2"/>
  <c r="L149" i="2"/>
  <c r="M149" i="2"/>
  <c r="F149" i="2"/>
  <c r="N156" i="2"/>
  <c r="AG155" i="1" s="1"/>
  <c r="N157" i="2"/>
  <c r="AG156" i="1" s="1"/>
  <c r="AG157" i="1"/>
  <c r="N143" i="2"/>
  <c r="AG142" i="1" s="1"/>
  <c r="N144" i="2"/>
  <c r="AG143" i="1" s="1"/>
  <c r="N145" i="2"/>
  <c r="AG144" i="1" s="1"/>
  <c r="N147" i="2"/>
  <c r="AG146" i="1" s="1"/>
  <c r="N148" i="2"/>
  <c r="AG147" i="1" s="1"/>
  <c r="N150" i="2"/>
  <c r="AG149" i="1" s="1"/>
  <c r="N151" i="2"/>
  <c r="AG150" i="1" s="1"/>
  <c r="N153" i="2"/>
  <c r="AG152" i="1" s="1"/>
  <c r="G146" i="2"/>
  <c r="H146" i="2"/>
  <c r="L146" i="2"/>
  <c r="M146" i="2"/>
  <c r="G142" i="2"/>
  <c r="H142" i="2"/>
  <c r="I142" i="2"/>
  <c r="J142" i="2"/>
  <c r="K142" i="2"/>
  <c r="L142" i="2"/>
  <c r="M142" i="2"/>
  <c r="F142" i="2"/>
  <c r="G141" i="2"/>
  <c r="H141" i="2"/>
  <c r="I141" i="2"/>
  <c r="J141" i="2"/>
  <c r="K141" i="2"/>
  <c r="L141" i="2"/>
  <c r="M141" i="2"/>
  <c r="F141" i="2"/>
  <c r="G140" i="2"/>
  <c r="H140" i="2"/>
  <c r="I140" i="2"/>
  <c r="J140" i="2"/>
  <c r="K140" i="2"/>
  <c r="L140" i="2"/>
  <c r="M140" i="2"/>
  <c r="F140" i="2"/>
  <c r="F159" i="2" s="1"/>
  <c r="M151" i="1"/>
  <c r="AF151" i="1" s="1"/>
  <c r="L151" i="1"/>
  <c r="K151" i="1"/>
  <c r="J151" i="1"/>
  <c r="I151" i="1"/>
  <c r="H151" i="1"/>
  <c r="G151" i="1"/>
  <c r="F151" i="1"/>
  <c r="J148" i="1"/>
  <c r="I148" i="1"/>
  <c r="H148" i="1"/>
  <c r="G148" i="1"/>
  <c r="F148" i="1"/>
  <c r="M153" i="1"/>
  <c r="AF153" i="1" s="1"/>
  <c r="K153" i="1"/>
  <c r="J153" i="1"/>
  <c r="I153" i="1"/>
  <c r="F153" i="1"/>
  <c r="F154" i="1"/>
  <c r="H153" i="1"/>
  <c r="G153" i="1"/>
  <c r="L153" i="1"/>
  <c r="AF140" i="1"/>
  <c r="M140" i="1"/>
  <c r="L140" i="1"/>
  <c r="K140" i="1"/>
  <c r="J140" i="1"/>
  <c r="I140" i="1"/>
  <c r="H140" i="1"/>
  <c r="G140" i="1"/>
  <c r="F140" i="1"/>
  <c r="AF141" i="1"/>
  <c r="M141" i="1"/>
  <c r="L141" i="1"/>
  <c r="K141" i="1"/>
  <c r="J141" i="1"/>
  <c r="I141" i="1"/>
  <c r="H141" i="1"/>
  <c r="G141" i="1"/>
  <c r="F141" i="1"/>
  <c r="AF117" i="1"/>
  <c r="AG117" i="1" s="1"/>
  <c r="AF139" i="1"/>
  <c r="M139" i="1"/>
  <c r="I139" i="1"/>
  <c r="H139" i="1"/>
  <c r="G139" i="1"/>
  <c r="L139" i="1"/>
  <c r="K139" i="1"/>
  <c r="J139" i="1"/>
  <c r="F139" i="1"/>
  <c r="AF154" i="1"/>
  <c r="M154" i="1"/>
  <c r="L154" i="1"/>
  <c r="K154" i="1"/>
  <c r="J154" i="1"/>
  <c r="I154" i="1"/>
  <c r="H154" i="1"/>
  <c r="G154" i="1"/>
  <c r="L159" i="2" l="1"/>
  <c r="L188" i="2" s="1"/>
  <c r="M159" i="2"/>
  <c r="K159" i="2"/>
  <c r="K188" i="2" s="1"/>
  <c r="I159" i="2"/>
  <c r="I188" i="2" s="1"/>
  <c r="H159" i="2"/>
  <c r="H188" i="2" s="1"/>
  <c r="J159" i="2"/>
  <c r="J188" i="2" s="1"/>
  <c r="G159" i="2"/>
  <c r="G188" i="2" s="1"/>
  <c r="N152" i="2"/>
  <c r="AG151" i="1" s="1"/>
  <c r="N142" i="2"/>
  <c r="AG141" i="1" s="1"/>
  <c r="N140" i="2"/>
  <c r="N141" i="2"/>
  <c r="AG140" i="1" s="1"/>
  <c r="N155" i="2"/>
  <c r="AG154" i="1" s="1"/>
  <c r="N146" i="2"/>
  <c r="AG145" i="1" s="1"/>
  <c r="N154" i="2"/>
  <c r="AG153" i="1" s="1"/>
  <c r="N149" i="2"/>
  <c r="AG148" i="1" s="1"/>
  <c r="AG139" i="1" l="1"/>
  <c r="M193" i="2"/>
  <c r="L193" i="2"/>
  <c r="K193" i="2"/>
  <c r="J193" i="2"/>
  <c r="I193" i="2"/>
  <c r="H193" i="2"/>
  <c r="G193" i="2"/>
  <c r="G194" i="2" s="1"/>
  <c r="G196" i="2" s="1"/>
  <c r="F193" i="2"/>
  <c r="F194" i="2" s="1"/>
  <c r="F196" i="2" s="1"/>
  <c r="N192" i="2"/>
  <c r="N191" i="2"/>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8" i="1"/>
  <c r="M119" i="1"/>
  <c r="M120" i="1"/>
  <c r="M121" i="1"/>
  <c r="M122" i="1"/>
  <c r="M123" i="1"/>
  <c r="M124" i="1"/>
  <c r="M125" i="1"/>
  <c r="M126" i="1"/>
  <c r="M127" i="1"/>
  <c r="M128" i="1"/>
  <c r="M129" i="1"/>
  <c r="M130" i="1"/>
  <c r="M131" i="1"/>
  <c r="M132" i="1"/>
  <c r="M133" i="1"/>
  <c r="M134" i="1"/>
  <c r="M135" i="1"/>
  <c r="M136" i="1"/>
  <c r="M137" i="1"/>
  <c r="M138" i="1"/>
  <c r="M142" i="1"/>
  <c r="M143" i="1"/>
  <c r="M144" i="1"/>
  <c r="M146" i="1"/>
  <c r="M147" i="1"/>
  <c r="M148" i="1"/>
  <c r="AF148" i="1" s="1"/>
  <c r="M149" i="1"/>
  <c r="M150" i="1"/>
  <c r="M152" i="1"/>
  <c r="M155" i="1"/>
  <c r="M156" i="1"/>
  <c r="M157" i="1"/>
  <c r="M5" i="1"/>
  <c r="I194" i="2" l="1"/>
  <c r="I196" i="2" s="1"/>
  <c r="L194" i="2"/>
  <c r="L196" i="2" s="1"/>
  <c r="J194" i="2"/>
  <c r="J196" i="2" s="1"/>
  <c r="K194" i="2"/>
  <c r="K196" i="2" s="1"/>
  <c r="N193" i="2"/>
  <c r="H194" i="2"/>
  <c r="H196" i="2" s="1"/>
  <c r="N194" i="2" l="1"/>
  <c r="G158" i="1"/>
  <c r="H158" i="1"/>
  <c r="I158" i="1"/>
  <c r="J158" i="1"/>
  <c r="K158" i="1"/>
  <c r="L158" i="1"/>
  <c r="N158" i="1"/>
  <c r="O158" i="1"/>
  <c r="P158" i="1"/>
  <c r="Q158" i="1"/>
  <c r="R158" i="1"/>
  <c r="S158" i="1"/>
  <c r="T158" i="1"/>
  <c r="U158" i="1"/>
  <c r="V158" i="1"/>
  <c r="W158" i="1"/>
  <c r="X158" i="1"/>
  <c r="Y158" i="1"/>
  <c r="Z158" i="1"/>
  <c r="AA158" i="1"/>
  <c r="AB158" i="1"/>
  <c r="AC158" i="1"/>
  <c r="AD158" i="1"/>
  <c r="AE158" i="1"/>
  <c r="AF158" i="1"/>
  <c r="F158" i="1"/>
  <c r="M158" i="1" l="1"/>
  <c r="M188" i="2"/>
  <c r="M194" i="2" l="1"/>
</calcChain>
</file>

<file path=xl/sharedStrings.xml><?xml version="1.0" encoding="utf-8"?>
<sst xmlns="http://schemas.openxmlformats.org/spreadsheetml/2006/main" count="1312" uniqueCount="646">
  <si>
    <t>Aizņēmuma līgums</t>
  </si>
  <si>
    <t>Trančes numurs</t>
  </si>
  <si>
    <t>Nosaukums</t>
  </si>
  <si>
    <t>Līguma noslēgšanas datums</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</si>
  <si>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</si>
  <si>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</si>
  <si>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</si>
  <si>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</si>
  <si>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</si>
  <si>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</si>
  <si>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</si>
  <si>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</si>
  <si>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</si>
  <si>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</si>
  <si>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</si>
  <si>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</si>
  <si>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</si>
  <si>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</si>
  <si>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</si>
  <si>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</si>
  <si>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</si>
  <si>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</si>
  <si>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</si>
  <si>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</si>
  <si>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</si>
  <si>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</si>
  <si>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</si>
  <si>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</si>
  <si>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Kopsumma</t>
  </si>
  <si>
    <t>A2/1/06/258</t>
  </si>
  <si>
    <t>P-131/2006</t>
  </si>
  <si>
    <t>Vidusskolas sporta zāles celtniecība</t>
  </si>
  <si>
    <t>01.06.2006</t>
  </si>
  <si>
    <t>A2/1/07/255</t>
  </si>
  <si>
    <t>P-151/2007</t>
  </si>
  <si>
    <t>P-151/2007 Sociālās daudzdzīvokļu dzīvojamās mājas būvniecības pabeigšanai</t>
  </si>
  <si>
    <t>01.06.2007</t>
  </si>
  <si>
    <t>A2/1/07/298</t>
  </si>
  <si>
    <t>P-191/2007</t>
  </si>
  <si>
    <t>A2/1/07/497</t>
  </si>
  <si>
    <t>P-312/2007</t>
  </si>
  <si>
    <t>P-312/2007 Cēsu pilsētas ielu rekonstrukcijai</t>
  </si>
  <si>
    <t>01.10.2007</t>
  </si>
  <si>
    <t>A2/1/07/498</t>
  </si>
  <si>
    <t>P-318/2007</t>
  </si>
  <si>
    <t>P-318/2007 ERAF pr."Cēsu pils kompleksa revitalizācija tūrisma attīstībai"īstenošana</t>
  </si>
  <si>
    <t>A2/1/08/438</t>
  </si>
  <si>
    <t>P-118/2008</t>
  </si>
  <si>
    <t>P-118/2008 Jaunas pirmsskolas izglīt.iestādes būvniecības līdzfinansējuma nodrošināšana</t>
  </si>
  <si>
    <t>25.04.2008</t>
  </si>
  <si>
    <t>A2/1/08/454</t>
  </si>
  <si>
    <t>P-134/2008</t>
  </si>
  <si>
    <t>P-134/2008-Cēsu pilsētas ielu rekonstrukcijai</t>
  </si>
  <si>
    <t>07.05.2008</t>
  </si>
  <si>
    <t>A2/1/08/448</t>
  </si>
  <si>
    <t>P-126/2008</t>
  </si>
  <si>
    <t>Ārējo siltumtīklu, ūdens un kanalizācijas sistēmas rekonstrukcija nekustamā īpašumā "Gaismas"</t>
  </si>
  <si>
    <t>A2/1/08/449</t>
  </si>
  <si>
    <t>P-127/2008</t>
  </si>
  <si>
    <t>Mārsnēnu pamatskolas pirmskolas grupu telpu ēkas rekonstrukcija</t>
  </si>
  <si>
    <t>A2/1/08/587</t>
  </si>
  <si>
    <t>P-218/2008</t>
  </si>
  <si>
    <t>P-218/2008 Sporta laukuma rekonstrukcijai</t>
  </si>
  <si>
    <t>19.06.2008</t>
  </si>
  <si>
    <t>A2/1/08/845</t>
  </si>
  <si>
    <t>P-364/2008</t>
  </si>
  <si>
    <t>Ūdenssaimniecības projekta 1. kārta</t>
  </si>
  <si>
    <t>20.10.2008</t>
  </si>
  <si>
    <t>A2/1/09/185</t>
  </si>
  <si>
    <t>P-79/2009</t>
  </si>
  <si>
    <t>ELFLA projekta "Līgatnes pamatskolas sporta zāles celtniecība" īstenošanai P-79/2009</t>
  </si>
  <si>
    <t>29.05.2009</t>
  </si>
  <si>
    <t>A2/1/09/496</t>
  </si>
  <si>
    <t>P-217/2009</t>
  </si>
  <si>
    <t>Taurenes pagasta saieta nama vienkāšotā  rekonstrukcija</t>
  </si>
  <si>
    <t>24.09.2009</t>
  </si>
  <si>
    <t>A2/1/09/512</t>
  </si>
  <si>
    <t>P-216/2009</t>
  </si>
  <si>
    <t>Alternatīvās dienas aprūpes centrs "Rudiņi" vienkāšotā rekonstrukcija</t>
  </si>
  <si>
    <t>01.10.2009</t>
  </si>
  <si>
    <t>A2/1/09/793</t>
  </si>
  <si>
    <t>P-366/2009</t>
  </si>
  <si>
    <t>P-366/2009 Valsts budžeta līdzfinans.   inv.pr."Jaunas pirmsskolas izglīt.iest.būvniecība Cēsīs"</t>
  </si>
  <si>
    <t>10.12.2009</t>
  </si>
  <si>
    <t>A2/1/09/887</t>
  </si>
  <si>
    <t>P-392/2009</t>
  </si>
  <si>
    <t>Vecpiebalgas pagasta sporta zāles vienkāšotā rekonstrukcija</t>
  </si>
  <si>
    <t>21.12.2009</t>
  </si>
  <si>
    <t>A2/1/10/157</t>
  </si>
  <si>
    <t>P-3/2010</t>
  </si>
  <si>
    <t>ELFLA projekta "Līgatnes pamatskolas sporta zāles celtniecība" īstenošanai P-3/2010</t>
  </si>
  <si>
    <t>12.02.2010</t>
  </si>
  <si>
    <t>A2/1/10/237</t>
  </si>
  <si>
    <t>P-50/2010</t>
  </si>
  <si>
    <t>P-50/2010-ERAf pr."Cēsu pils.PII renovācija"</t>
  </si>
  <si>
    <t>01.04.2010</t>
  </si>
  <si>
    <t>A2/1/10/536</t>
  </si>
  <si>
    <t>P-212/2010</t>
  </si>
  <si>
    <t>Kohēzijas fonda projekta "Ūdenssaimniecības pakalpojumu attīstība Līgatnē" īstenošanai P-212/2010</t>
  </si>
  <si>
    <t>12.07.2010</t>
  </si>
  <si>
    <t>A2/1/10/686</t>
  </si>
  <si>
    <t>P-292/2010</t>
  </si>
  <si>
    <t>ERAF projekta "Līgatnes papīrfabrikas ciemata kultūrvēsturiskās tūrisma takas izveide" īstenošanai P-292/2010</t>
  </si>
  <si>
    <t>26.08.2010</t>
  </si>
  <si>
    <t>A2/1/10/887</t>
  </si>
  <si>
    <t>P-417/2010</t>
  </si>
  <si>
    <t>P-417/2010 ERAF pr."Cēsu pilsētas tranzītielas-Pētera i.rekonstrukcija"</t>
  </si>
  <si>
    <t>22.10.2010</t>
  </si>
  <si>
    <t>A2/1/11/131</t>
  </si>
  <si>
    <t>P-54/2011</t>
  </si>
  <si>
    <t xml:space="preserve">P-54/2011 ERAF pr."Cēsu pilsētas pirmsskolas izglītības iestāžu renovācijas 2.kārta" </t>
  </si>
  <si>
    <t>20.04.2011</t>
  </si>
  <si>
    <t>A2/1/11/282</t>
  </si>
  <si>
    <t>P-151/2011</t>
  </si>
  <si>
    <t>P-151/2011 ERAF pr."Cēsu pilsētas maģistrālo ielu rekonstrukcija"</t>
  </si>
  <si>
    <t>10.06.2011</t>
  </si>
  <si>
    <t>A2/1/11/450</t>
  </si>
  <si>
    <t>P-285/2011</t>
  </si>
  <si>
    <t>Kohēzijas fonda projekta "Ūdenssaimniecības pakalpojumu attīstība Līgatnē" P-285-/2011</t>
  </si>
  <si>
    <t>11.08.2011</t>
  </si>
  <si>
    <t>A2/1/11/451</t>
  </si>
  <si>
    <t>P-286/2011</t>
  </si>
  <si>
    <t>Projekta "Siltumtrases nomaiņa Augšlīgatnes ciemā" īstenošanai-ārkārtas situācijas novēršanai P-286/2011</t>
  </si>
  <si>
    <t>A2/1/11/524</t>
  </si>
  <si>
    <t>P-331/2011</t>
  </si>
  <si>
    <t>ERAF pr."Satiksmes drošības uzlaboj.pie 3.PII"</t>
  </si>
  <si>
    <t>08.09.2011</t>
  </si>
  <si>
    <t>A2/1/12/394</t>
  </si>
  <si>
    <t>P-255/2012</t>
  </si>
  <si>
    <t xml:space="preserve">Cēsu pilsētas maģistrālo ielu rekostrukcija, 2.kārta" </t>
  </si>
  <si>
    <t>31.07.2012</t>
  </si>
  <si>
    <t>A2/1/12/451</t>
  </si>
  <si>
    <t>P-309/2012</t>
  </si>
  <si>
    <t>Rozulas ciema ūdensaimniecības attīstībai</t>
  </si>
  <si>
    <t>23.08.2012</t>
  </si>
  <si>
    <t>A2/1/13/415</t>
  </si>
  <si>
    <t>P-294/2013</t>
  </si>
  <si>
    <t>Cēsu centrālās bibliotēkas ēkas renovāc.un pieej.nodrošin." īstenošanai</t>
  </si>
  <si>
    <t>16.08.2013</t>
  </si>
  <si>
    <t>A2/1/13/417</t>
  </si>
  <si>
    <t>P-292/2013</t>
  </si>
  <si>
    <t>ERAF pr."Daudzf.centra "Vidzemes mūzikas un kult.centrs" izveide" īstenošanai</t>
  </si>
  <si>
    <t>A2/1/13/418</t>
  </si>
  <si>
    <t>P-291/2013</t>
  </si>
  <si>
    <t>ERAF pr."Daudzf.centra"Vidzemes mūzikas  un kult.centrs" izveide" īstenošanai</t>
  </si>
  <si>
    <t>A2/1/13/416</t>
  </si>
  <si>
    <t>P-293/2013</t>
  </si>
  <si>
    <t>Cēsu pilsētas tranzītielas-Gaujas ielas-rekonstrukcija</t>
  </si>
  <si>
    <t>A2/1/14/80</t>
  </si>
  <si>
    <t>P-48/2014</t>
  </si>
  <si>
    <t>ERAF pr."Cēsu Profesionālās vidusskolas kompleksa attīstība" īstenošanai</t>
  </si>
  <si>
    <t>28.02.2014</t>
  </si>
  <si>
    <t>A2/1/14/230</t>
  </si>
  <si>
    <t>P-130/2014</t>
  </si>
  <si>
    <t>Stalbes vidusskolas ēkas energoefektivitātes paaugstināšana</t>
  </si>
  <si>
    <t>10.04.2014</t>
  </si>
  <si>
    <t>A2/1/14/565</t>
  </si>
  <si>
    <t>P-381/2014</t>
  </si>
  <si>
    <t>Straupes pamatskolas fasādes vienkāršota renovācija un lietus ūdeņa drenāžas izbūve</t>
  </si>
  <si>
    <t>20.08.2014</t>
  </si>
  <si>
    <t>A2/1/15/143</t>
  </si>
  <si>
    <t>P-86/2015</t>
  </si>
  <si>
    <t>Prioritārā investīciju projekta "Kanalizācijas tīklu rekonstrukcija Līgatnes pilsētā" P-86/2015</t>
  </si>
  <si>
    <t>10.04.2015</t>
  </si>
  <si>
    <t>A2/1/15/179</t>
  </si>
  <si>
    <t>P-114/2015</t>
  </si>
  <si>
    <t>KPFI projekta (Nr.KPFI-15.4/31) "Kompleki risinājumi siltumnīcefekta gāzu emisijas samazināšanai Līgatnes pagasta kultūras namā" P-114/2015</t>
  </si>
  <si>
    <t>22.04.2015</t>
  </si>
  <si>
    <t>A2/1/15/249</t>
  </si>
  <si>
    <t>P-164/2015</t>
  </si>
  <si>
    <t>KPFI projekta Nr.KPFI-13.3/27 "Pašvaldības publisko teritoriju apgaismojuma infrastruktūras uzlabošana Līgatnē un Augšlīgatnē'' īstenošanai P-164/2015</t>
  </si>
  <si>
    <t>20.05.2015</t>
  </si>
  <si>
    <t>A2/1/15/356</t>
  </si>
  <si>
    <t>P-229/2015</t>
  </si>
  <si>
    <t>Cēsu pils.pamatksolas-ēkas telpu vienk.atjaunošana,L.Paegles ielā 1, Cēsīs, Cēsu novadā" īstenošanai</t>
  </si>
  <si>
    <t>09.07.2015</t>
  </si>
  <si>
    <t>A2/1/15/385</t>
  </si>
  <si>
    <t>P-237/2015</t>
  </si>
  <si>
    <t>Raiņa i.posma jaunbūves,Noliktavas,Dzintara i. un Uzvaras bulv.krustojuma rekonstrukcijas ielām pieguļ.laukuma labiek.,Cēsīs, Cēsu nov." īstenošanai</t>
  </si>
  <si>
    <t>20.07.2015</t>
  </si>
  <si>
    <t>A2/1/15/442</t>
  </si>
  <si>
    <t>P-298/2015</t>
  </si>
  <si>
    <t>Projekta Līgatnes novada pamatskolas un tās palīgēkas remontdarbi īstenošanai P-298/2015</t>
  </si>
  <si>
    <t>06.08.2015</t>
  </si>
  <si>
    <t>A2/1/15/503</t>
  </si>
  <si>
    <t>P-346/2015</t>
  </si>
  <si>
    <t>Siltumtrases, katlu māja - Straupes pamatskola, rekonstrukcija</t>
  </si>
  <si>
    <t>20.08.2015</t>
  </si>
  <si>
    <t>A2/1/15/504</t>
  </si>
  <si>
    <t>P-347/2015</t>
  </si>
  <si>
    <t>Straupes centra publiskāsteritorijas labiekārtošana un vieglo automašīnu stāvlaukuma izbūve pie Straupes pamatskolas</t>
  </si>
  <si>
    <t>A2/1/16/16</t>
  </si>
  <si>
    <t>P-8/2016</t>
  </si>
  <si>
    <t>Jaunpiebalgas mākslas skolas rekonstrukcija</t>
  </si>
  <si>
    <t>29.01.2016</t>
  </si>
  <si>
    <t>A2/1/16/144</t>
  </si>
  <si>
    <t>P-72/2016</t>
  </si>
  <si>
    <t>Darbnīcas ēkas pārbūve par interešu centru</t>
  </si>
  <si>
    <t>27.05.2016</t>
  </si>
  <si>
    <t>A2/1/16/288</t>
  </si>
  <si>
    <t>P-196/2016</t>
  </si>
  <si>
    <t>Raiņa un Piebalgas ielas krustojuma rekonstrukcija, izbūvējot rotācijas apli Cēsīs, Cēsu novadā</t>
  </si>
  <si>
    <t>26.07.2016</t>
  </si>
  <si>
    <t>A2/1/16/307</t>
  </si>
  <si>
    <t>P-212/2016</t>
  </si>
  <si>
    <t xml:space="preserve">Projekta Ielu seguma atjaunošana dažādos posmos Līgatnes novadā īstenošanai   </t>
  </si>
  <si>
    <t>09.08.2016</t>
  </si>
  <si>
    <t>A2/1/16/355</t>
  </si>
  <si>
    <t>P-255/2016</t>
  </si>
  <si>
    <t>Prioritārā investīciju projekta Maģistrālā ūdensvada remontdarbiLīgatnes pilsētā īstenošanai</t>
  </si>
  <si>
    <t>02.09.2016</t>
  </si>
  <si>
    <t>A2/1/17/60</t>
  </si>
  <si>
    <t>P-10/2017</t>
  </si>
  <si>
    <t>Dzīvojamās mājas atjaunošana, piemērojot dienesta viesnīcai,Saules ielā 23, Cēsīs, Cēsu novadā"</t>
  </si>
  <si>
    <t>01.02.2017</t>
  </si>
  <si>
    <t>A2/1/17/196</t>
  </si>
  <si>
    <t>P-115/2017</t>
  </si>
  <si>
    <t>Raiskuma pamatskolas iekšējo inženiertīklu rekonstrukcija</t>
  </si>
  <si>
    <t>12.04.2017</t>
  </si>
  <si>
    <t>A2/1/17/442</t>
  </si>
  <si>
    <t>P-323/2017</t>
  </si>
  <si>
    <t>Rīgas ielas posma rekontsrukc.uzņmējd.vides uzlabošanai, Cēsīs</t>
  </si>
  <si>
    <t>29.06.2017</t>
  </si>
  <si>
    <t>A2/1/17/444</t>
  </si>
  <si>
    <t>P-321/2017</t>
  </si>
  <si>
    <t>Degradēto teritoriju revitalizācija Cēsu novadā 1.kārta</t>
  </si>
  <si>
    <t>A2/1/17/463</t>
  </si>
  <si>
    <t>P-326/2017</t>
  </si>
  <si>
    <t>Straupes sporta zāles pārbūve</t>
  </si>
  <si>
    <t>03.07.2017</t>
  </si>
  <si>
    <t>A2/1/17/464</t>
  </si>
  <si>
    <t>P-327/2017</t>
  </si>
  <si>
    <t>Šķūņa rekonstrukcijas projekts</t>
  </si>
  <si>
    <t>A2/1/17/469</t>
  </si>
  <si>
    <t>P-334/2017</t>
  </si>
  <si>
    <t>Gājēju ceļa pārbūve</t>
  </si>
  <si>
    <t>06.07.2017</t>
  </si>
  <si>
    <t>A2/1/17/612</t>
  </si>
  <si>
    <t>P-466/2017</t>
  </si>
  <si>
    <t>Līvu pamatskolas centrālapkures izbūve"īstenošanai</t>
  </si>
  <si>
    <t>25.08.2017</t>
  </si>
  <si>
    <t>A2/1/17/611</t>
  </si>
  <si>
    <t>P-467/2017</t>
  </si>
  <si>
    <t>Cēsu pilsētas stadiona rekonstrukcija"īstenošanai</t>
  </si>
  <si>
    <t>A2/1/17/868</t>
  </si>
  <si>
    <t>P-657/2017</t>
  </si>
  <si>
    <t>ERAF pr.Nr.5.5.1.0/17/I/004"Kultūra,vēsture,arhitektūra Gaujas un laiku lokos"'</t>
  </si>
  <si>
    <t>05.12.2017</t>
  </si>
  <si>
    <t>A2/1/18/28</t>
  </si>
  <si>
    <t>P-12/2018</t>
  </si>
  <si>
    <t>Līvu sākumskolas  siltumapgādes sistēmas izbūve" īstenošanai</t>
  </si>
  <si>
    <t>31.01.2018</t>
  </si>
  <si>
    <t>A2/1/18/80</t>
  </si>
  <si>
    <t>P-63/2018</t>
  </si>
  <si>
    <t>Telpu grupas vienkāršota atjaunošana Amatas novada Drabešu Jaunajā pamatskolā</t>
  </si>
  <si>
    <t>07.03.2018</t>
  </si>
  <si>
    <t>A2/1/18/235</t>
  </si>
  <si>
    <t>P-188/2018</t>
  </si>
  <si>
    <t>Pārgaujas novada pašvaldības grants ceļu pārbūvei</t>
  </si>
  <si>
    <t>16.05.2018</t>
  </si>
  <si>
    <t>A2/1/18/291</t>
  </si>
  <si>
    <t>P-227/2018</t>
  </si>
  <si>
    <t>Infrastruktūras un komunikāciju sakārtošanai Jaunpiebalgā</t>
  </si>
  <si>
    <t>31.05.2018</t>
  </si>
  <si>
    <t>A2/1/18/302</t>
  </si>
  <si>
    <t>P-261/2018</t>
  </si>
  <si>
    <t>ERAF pr."Degradēto teritoriju revitalizācija Cēsu novadā 3.kārta"īstenošanai</t>
  </si>
  <si>
    <t>01.06.2018</t>
  </si>
  <si>
    <t>A2/1/18/348</t>
  </si>
  <si>
    <t>P-290/2018</t>
  </si>
  <si>
    <t>Grants ceļa "Mazaiskrogs -Irbēni"pārbūvei</t>
  </si>
  <si>
    <t>21.06.2018</t>
  </si>
  <si>
    <t>A2/1/18/430</t>
  </si>
  <si>
    <t>P-365/2018</t>
  </si>
  <si>
    <t>Stalbes vidusskolas struktūrvienības Raiskuma pamatskolas ēkas energoefektivitātes palielināšana - ēkas fasādes un jumta atjaunošana</t>
  </si>
  <si>
    <t>05.07.2018</t>
  </si>
  <si>
    <t>A2/1/18/429</t>
  </si>
  <si>
    <t>P-366/2018</t>
  </si>
  <si>
    <t>Straupes ciema ūdenstorņa atjaunošana</t>
  </si>
  <si>
    <t>A2/1/18/479</t>
  </si>
  <si>
    <t>P-397/2018</t>
  </si>
  <si>
    <t>Aizs.infrastruktūras att.proj,"Daudzstāvu daudzdzīv. dzīv.ēkas-nep.jaunbūves A.Kronvalda ielā 56, Cēsīs pārbūve"īstenošanai</t>
  </si>
  <si>
    <t>25.07.2018</t>
  </si>
  <si>
    <t>A2/1/18/671</t>
  </si>
  <si>
    <t>P-565/2018</t>
  </si>
  <si>
    <t>Skatu torņa būvniecība</t>
  </si>
  <si>
    <t>03.10.2018</t>
  </si>
  <si>
    <t>A2/1/18/670</t>
  </si>
  <si>
    <t>P-564/2018</t>
  </si>
  <si>
    <t>Siltummezglu, siltumtrases un kanalizācijas tīklu izbūve</t>
  </si>
  <si>
    <t>A2/1/18/673</t>
  </si>
  <si>
    <t>P-566/2018</t>
  </si>
  <si>
    <t>Sporta un atpūtas laukuma izveidošana</t>
  </si>
  <si>
    <t>04.10.2018</t>
  </si>
  <si>
    <t>A2/1/18/791</t>
  </si>
  <si>
    <t>P-651/2018</t>
  </si>
  <si>
    <t>Valsts nozīmes sporta infrastruktūras attīst.projekta "Cēsu pils.stadiona rekonstrukcija"īstenošanai</t>
  </si>
  <si>
    <t>14.11.2018</t>
  </si>
  <si>
    <t>A2/1/18/830</t>
  </si>
  <si>
    <t>P-687/2018</t>
  </si>
  <si>
    <t>ERAF projekta ''Uzņēmējdarbības vides sakārtošana Augšlīgatnē'' īstenošanai P-687/2018</t>
  </si>
  <si>
    <t>26.11.2018</t>
  </si>
  <si>
    <t>A2/1/18/824</t>
  </si>
  <si>
    <t>P-689/2018</t>
  </si>
  <si>
    <t>Līgatnes Mūzikas un mākalsas skolas fasādes un iekštelpu atjaunošana    P-689/2018</t>
  </si>
  <si>
    <t>23.11.2018</t>
  </si>
  <si>
    <t>A2/1/18/842</t>
  </si>
  <si>
    <t>P-703/2018</t>
  </si>
  <si>
    <t>ELFLA projekta "Pašvaldības ceļu B77 "Saulgoži-Brežģis" un B71 "Soseja-Laidzi" pārbūve īstenošanai</t>
  </si>
  <si>
    <t>27.11.2018</t>
  </si>
  <si>
    <t>A2/1/18/866</t>
  </si>
  <si>
    <t>P-715/2018</t>
  </si>
  <si>
    <t>ERAF projekta "Uzņēmējdarbības attīstībai nepieciešamās publiskās infrastrultūras attīstība Vecpiebalgas novada Inešu pagastā" īstenošanai</t>
  </si>
  <si>
    <t>29.11.2018</t>
  </si>
  <si>
    <t>A2/1/19/157</t>
  </si>
  <si>
    <t>P-110/2019</t>
  </si>
  <si>
    <t>ELFLA projekta "Pašvaldības ceļa B26 Jaunkabulēni-Celmi-Tožiņi pārbūve" īstenošanai</t>
  </si>
  <si>
    <t>17.05.2019</t>
  </si>
  <si>
    <t>A2/1/19/206</t>
  </si>
  <si>
    <t>P-137/2019</t>
  </si>
  <si>
    <t>ELFLA projekta "Peldvietas labiekārtošana pie Dabaru ezera" īstenošanai</t>
  </si>
  <si>
    <t>03.06.2019</t>
  </si>
  <si>
    <t>A2/1/19/208</t>
  </si>
  <si>
    <t>P-125/2019</t>
  </si>
  <si>
    <t>ERAF Energoefektivitātes paaugstināšana ANP ēkā - Drabešu sākumskolā (Drabešu Jaunajā pamatskolā)</t>
  </si>
  <si>
    <t>05.06.2019</t>
  </si>
  <si>
    <t>A2/1/19/207</t>
  </si>
  <si>
    <t>P-126/2019</t>
  </si>
  <si>
    <t>ERAF Kultūra, vēsture, arhitektūra Gaujas un laika lokos</t>
  </si>
  <si>
    <t>A2/1/19/219</t>
  </si>
  <si>
    <t>P-149/2019</t>
  </si>
  <si>
    <t>ERAF projekta "Kultūra, vēsture, arhitektūra Gaujas un laika lokos" īstenošana</t>
  </si>
  <si>
    <t>10.06.2019</t>
  </si>
  <si>
    <t>A2/1/19/250</t>
  </si>
  <si>
    <t>P-166/2019</t>
  </si>
  <si>
    <t>Projektam ''Ķempju ielas pārbūves 1. kārta'' P-166/2019</t>
  </si>
  <si>
    <t>04.07.2019</t>
  </si>
  <si>
    <t>A2/1/19/305</t>
  </si>
  <si>
    <t>P-201/2019</t>
  </si>
  <si>
    <t>ERAF pr."Cēsu novada visp.izglītības iestāžu modernizācija"īstenošanai</t>
  </si>
  <si>
    <t>30.08.2019</t>
  </si>
  <si>
    <t>A2/1/20/66</t>
  </si>
  <si>
    <t>P-52/2020</t>
  </si>
  <si>
    <t>ERAF pr."Degradēto teritoriju revitalizācija Cēsu novadā II kārta" īstenošanai</t>
  </si>
  <si>
    <t>11.03.2020</t>
  </si>
  <si>
    <t>A2/1/20/67</t>
  </si>
  <si>
    <t>P-51/2020</t>
  </si>
  <si>
    <t>ELFLA pr."Cēsu novada pašvaldības grants ceļa A4 Akmenskrogs-Veismaņi-Vaives pag.robeža pārbūve"īstenošanai</t>
  </si>
  <si>
    <t>A2/1/20/125</t>
  </si>
  <si>
    <t>P-95/2020</t>
  </si>
  <si>
    <t>ELFLA projekta "Pašvaldības autoceļa B21 Stacija-Brodi-Kaupēni-Teikmaņi pārbūve" īstenošanai</t>
  </si>
  <si>
    <t>30.03.2020</t>
  </si>
  <si>
    <t>A2/1/20/154</t>
  </si>
  <si>
    <t>P-116/2020</t>
  </si>
  <si>
    <t>ERAF Pakalpojumu infrastruktūras attīstība deinstitucionalizācijas plāna īstenošanai Amatas novada Spārē</t>
  </si>
  <si>
    <t>17.04.2020</t>
  </si>
  <si>
    <t>A2/1/20/374</t>
  </si>
  <si>
    <t>P-166/2020</t>
  </si>
  <si>
    <t>Bērnu rotaļu laukuma izveide Vecpiebalgā</t>
  </si>
  <si>
    <t>02.07.2020</t>
  </si>
  <si>
    <t>A2/1/20/486</t>
  </si>
  <si>
    <t>P-218/2020</t>
  </si>
  <si>
    <t>ELFLA projekta "Peldvietas labiekārtošana pie Kaives ezera" īstenošanai</t>
  </si>
  <si>
    <t>03.08.2020</t>
  </si>
  <si>
    <t>A2/1/20/485</t>
  </si>
  <si>
    <t>P-219/2020</t>
  </si>
  <si>
    <t>ELFLA projekta "Izstāžu taka Vecpiebalgas viesistabā" īstenošanai</t>
  </si>
  <si>
    <t>A2/1/20/607</t>
  </si>
  <si>
    <t>P-272/2020</t>
  </si>
  <si>
    <t>ERAF pr."Uzņēmējdarbības attīstību veicinošas vides attīst.Viestura ielā" īstenošanai</t>
  </si>
  <si>
    <t>31.08.2020</t>
  </si>
  <si>
    <t>A2/1/20/652</t>
  </si>
  <si>
    <t>P-319/2020</t>
  </si>
  <si>
    <t>Autoceļa Kalna Pentuļi-Meža Naukšēni pārbūve</t>
  </si>
  <si>
    <t>15.09.2020</t>
  </si>
  <si>
    <t>A2/1/20/665</t>
  </si>
  <si>
    <t>P-320/2020</t>
  </si>
  <si>
    <t xml:space="preserve"> projekta "Ielu seguma atjaunošana" īstenošanai</t>
  </si>
  <si>
    <t>17.09.2020</t>
  </si>
  <si>
    <t>A2/1/20/684</t>
  </si>
  <si>
    <t>P-341/2020</t>
  </si>
  <si>
    <t>Projekta Skolas ielas pārbūve īstenošanai P-341/2020</t>
  </si>
  <si>
    <t>01.10.2020</t>
  </si>
  <si>
    <t>A2/1/20/760</t>
  </si>
  <si>
    <t>P-377/2020</t>
  </si>
  <si>
    <t>projekta "Apvienotā gājēju un velosipēdistu ceļa jaunbūve Rīgas i.posmā no A.Kronvalda līdz Pētera ielai un Bērzaines ielas atjaunošana posmā no E.Dārziņa ielas līdz Gaujas ielai, Cēsīs, Cēsu novadā" īstenošanai</t>
  </si>
  <si>
    <t>16.10.2020</t>
  </si>
  <si>
    <t>A2/1/20/761</t>
  </si>
  <si>
    <t>P-394/2020</t>
  </si>
  <si>
    <t>Pašvaldības transporta infrastruktūras (ielas) attīstībai</t>
  </si>
  <si>
    <t>A2/1/20/778</t>
  </si>
  <si>
    <t>P-418/2020</t>
  </si>
  <si>
    <t>IP Satiksmes drošības uzlabošana Līvu cioemā, Drabešu pagastā, Amatas novadā</t>
  </si>
  <si>
    <t>28.10.2020</t>
  </si>
  <si>
    <t>A2/1/20/869</t>
  </si>
  <si>
    <t>P-476/2020</t>
  </si>
  <si>
    <t>projekta "Vilku ielas pārbūve posmā no Vilku ielas 5 līdz Saules ielai, Cēsīs, Cēsu novadā" īstenošanai</t>
  </si>
  <si>
    <t>09.12.2020</t>
  </si>
  <si>
    <t>A2/1/20/880</t>
  </si>
  <si>
    <t>P-489/2020</t>
  </si>
  <si>
    <t>ERAF projekta(Nr.9.3.1.1/18/I/006)"Daudzfunkcionālais sociālo pakalpojumu centrs "Cēsis"" īstenošanai</t>
  </si>
  <si>
    <t>11.12.2020</t>
  </si>
  <si>
    <t>A2/1/20/896</t>
  </si>
  <si>
    <t>P-504/2020</t>
  </si>
  <si>
    <t>Pāvila Rozīša ielas atjaunošana Priekuļu novada Liepas pagastā</t>
  </si>
  <si>
    <t>17.12.2020</t>
  </si>
  <si>
    <t>A2/1/21/102</t>
  </si>
  <si>
    <t>PP-7/2021</t>
  </si>
  <si>
    <t>Investīciju projektu īstenošanai (saistību pārjaunojums)</t>
  </si>
  <si>
    <t>29.03.2021</t>
  </si>
  <si>
    <t>A2/1/21/123</t>
  </si>
  <si>
    <t>PP-10/2021</t>
  </si>
  <si>
    <t>Saistību pārjaunojuma līgums</t>
  </si>
  <si>
    <t>08.04.2021.</t>
  </si>
  <si>
    <t>A2/1/21/122</t>
  </si>
  <si>
    <t>PP-12/2021</t>
  </si>
  <si>
    <t>A2/1/21/176</t>
  </si>
  <si>
    <t>P-100/2021</t>
  </si>
  <si>
    <t>Latvijas-Krievijas pārrobežu sadarbības programmas proj."Ilgtsp.zaļās infrastruktūras un atraktīvās atpūtas zonas attīstība dabā" investīciju daļas īstenošanai</t>
  </si>
  <si>
    <t>05.05.2021</t>
  </si>
  <si>
    <t>A2/1/21/284</t>
  </si>
  <si>
    <t>P-193/2021</t>
  </si>
  <si>
    <t>Stalbes pamatskolas sporta stadiona skrejceļa pārbūve</t>
  </si>
  <si>
    <t>08.06.2021</t>
  </si>
  <si>
    <t>A2/1/21/317</t>
  </si>
  <si>
    <t>P-222/2021</t>
  </si>
  <si>
    <t>PRIO Amatas novada pašvaldības Drabešu ciema grants ceļu (Drabeši - Lāčkalni, Drabeši -Vējdzirnavas) posmu pārbūve un atjaunošana</t>
  </si>
  <si>
    <t>21.06.2021</t>
  </si>
  <si>
    <t>A2/1/21/318</t>
  </si>
  <si>
    <t>P-221/2021</t>
  </si>
  <si>
    <t>COVID VARAM Amatas novada pašvaldības autoceļu atjaunošana</t>
  </si>
  <si>
    <t>A2/1/21/320</t>
  </si>
  <si>
    <t>P-205/2021</t>
  </si>
  <si>
    <t>Ieguldījumam pašvaldības SIA "Cēsu klīnika"pamatkapitālā ERAF projekta (Nr.4.2.2.0/20/I/005) "Cēsu klīnikas diagnostikas korpusa energoef.uzlabošana" īstenošanai</t>
  </si>
  <si>
    <t>22.06.2021</t>
  </si>
  <si>
    <t>A2/1/21/367</t>
  </si>
  <si>
    <t>P-260/2021</t>
  </si>
  <si>
    <t>Prioritārā investīciju projekta "Fasādes atjaunošana un energoefektivitātes paaugstināšana valsts kultūras piemineklim - PII ēkai Gaujas ielā 7, Līgatnē, Līgatnes novadā" īstenošanai P-260/2021</t>
  </si>
  <si>
    <t>06.07.2021.</t>
  </si>
  <si>
    <t>A2/1/21/411</t>
  </si>
  <si>
    <t>P-257/2021</t>
  </si>
  <si>
    <t>Informācijas un komunikācijas tehnoloģiju infrastruktūras pilnveide un e-pakalpojumu nodrošināšana (Priekuļi)</t>
  </si>
  <si>
    <t>16.07.2021.</t>
  </si>
  <si>
    <t>A2/1/21/413</t>
  </si>
  <si>
    <t>P-291/2021</t>
  </si>
  <si>
    <t xml:space="preserve">C-19 "Vecpiebalgas vidusskolas stadiona pārbūve" </t>
  </si>
  <si>
    <t>A2/1/21/445</t>
  </si>
  <si>
    <t>P-314/2021</t>
  </si>
  <si>
    <t>Ielu seguma atjaunošana Cēsīs</t>
  </si>
  <si>
    <t>30.07.2021.</t>
  </si>
  <si>
    <t>A2/1/21/446</t>
  </si>
  <si>
    <t>P-312/2021</t>
  </si>
  <si>
    <t>Enerģētiski pašpietiekamas ēkas būvniecība Cēsīs, nākotnes tehnoloģiju zinātnes centra vajadzībām (Cēsis)</t>
  </si>
  <si>
    <t>30.07.2021</t>
  </si>
  <si>
    <t>A2/1/21/447</t>
  </si>
  <si>
    <t>P-311/2021</t>
  </si>
  <si>
    <t>Cēsu novada vispārējās izglītības iestāžu modernizācija</t>
  </si>
  <si>
    <t>A2/1/21/460</t>
  </si>
  <si>
    <t>P-313/2021</t>
  </si>
  <si>
    <t>C-19 "Pašvaldības transporta infrastruktūras ( ielas) attīstībai (Priekuļi)</t>
  </si>
  <si>
    <t>04.08.2021.</t>
  </si>
  <si>
    <t>A2/1/21/524</t>
  </si>
  <si>
    <t>P-389/2021</t>
  </si>
  <si>
    <t>Pārgaujas novada pašvaldības autoceļu atjaunošana</t>
  </si>
  <si>
    <t>08.09.2021</t>
  </si>
  <si>
    <t>A2/1/21/686</t>
  </si>
  <si>
    <t>P-511/2021</t>
  </si>
  <si>
    <t>Alauksta ielas pārbūve (km0.545)"</t>
  </si>
  <si>
    <t>02.11.2021.</t>
  </si>
  <si>
    <t>A2/1/21/685</t>
  </si>
  <si>
    <t>P-512/2021</t>
  </si>
  <si>
    <t>Grants seguma ielu virsmu divkārtu apstrāde un ietvju izbūve un atjaunošana (Cēsis)</t>
  </si>
  <si>
    <t>A2/1/21/684</t>
  </si>
  <si>
    <t>P-513/2021</t>
  </si>
  <si>
    <t>Vecpiebalgas vidusskolas infrastruktūras uzlabošana un materiāli tehniskās bāzes pilnveidošana"īstenošanai</t>
  </si>
  <si>
    <t>A2/1/21/693</t>
  </si>
  <si>
    <t>P-510/2021</t>
  </si>
  <si>
    <t>Gaujas ielas pārbūve Līgatnē, Cēsu novadā</t>
  </si>
  <si>
    <t>04.11.2021.</t>
  </si>
  <si>
    <t>A2/1/21/731</t>
  </si>
  <si>
    <t>P-562/2021</t>
  </si>
  <si>
    <t>Cēsu pilsētas 1. pirmsskolas izglītības iestādes teritorijas labiekārtošanas darbi</t>
  </si>
  <si>
    <t>02.12.2021.</t>
  </si>
  <si>
    <t>A2/1/21/783</t>
  </si>
  <si>
    <t>P-584/2021</t>
  </si>
  <si>
    <t>C-19 Piebalgas pamatskolas ēkas pārbūve par sociālās aprūpes centru, Jaunpiebalgas pagasts, Jaunpiebalgas novads</t>
  </si>
  <si>
    <t>23.12.2021.</t>
  </si>
  <si>
    <t>A2/1/22/233</t>
  </si>
  <si>
    <t>P-158/2022</t>
  </si>
  <si>
    <t>Jumpravas ielas atjaunošana Līgatnē, Cēsu novadā</t>
  </si>
  <si>
    <t>19.07.2022.</t>
  </si>
  <si>
    <t>A2/1/22/234</t>
  </si>
  <si>
    <t>P-157/2022</t>
  </si>
  <si>
    <t>Energoefektivitātes paaugstināšana pašvaldības ēkā Rūpnīcas ielā 8, Liepā, Liepas pagastā</t>
  </si>
  <si>
    <t>A2/1/22/235</t>
  </si>
  <si>
    <t>P-156/2022</t>
  </si>
  <si>
    <t xml:space="preserve">Pašvaldības autoceļa Lieltītmaņi - Upesmuižnieki atjaunošana Līgatnes pagastā, Cēsu novadā </t>
  </si>
  <si>
    <t>A2/1/22/236</t>
  </si>
  <si>
    <t>P-155/2022</t>
  </si>
  <si>
    <t>Pašvaldības autoceļa Zaube-Jaungalžēni posma km 0,450-1,650 pārbūve, Zaubes pagasts, Cēsu novads</t>
  </si>
  <si>
    <t>A2/1/22/237</t>
  </si>
  <si>
    <t>P-154/2022</t>
  </si>
  <si>
    <t>Notekūdeņu attīrīšanas iekārtas (NAI) un sadzīves notekūdeņu tīklu izbūve Spārē, Amatas pagastā</t>
  </si>
  <si>
    <t>A2/1/22/238</t>
  </si>
  <si>
    <t>P-153/2022</t>
  </si>
  <si>
    <t>Vecpiebalgas vidusskolas pirmsskolas izglītības iestādes ēkas jumta nomaiņai</t>
  </si>
  <si>
    <t>A2/1/22/402</t>
  </si>
  <si>
    <t>P-277/2022</t>
  </si>
  <si>
    <t>Pašvaldības autoceļa Čaukas–Kūdums atjaunošana ar divkārtu virsmas apstrāde Raiskuma pagastā, Cēsu novadā</t>
  </si>
  <si>
    <t>27.09.2022.</t>
  </si>
  <si>
    <t>A2/1/22/483</t>
  </si>
  <si>
    <t>P-332/2022</t>
  </si>
  <si>
    <t>Divkārtu virsmas apstrāde Meldru, Pureņu, Viršu, Niedru, Mārtiņa, Ķiršu, Vārnu, Vālodzes, Ata Kronvalda un Kalnmuižas ielās Cēsīs</t>
  </si>
  <si>
    <t>04.11.2022.</t>
  </si>
  <si>
    <t>A2/1/22/482</t>
  </si>
  <si>
    <t>P-333/2022</t>
  </si>
  <si>
    <t>Siltumtīklu  izbūve no Br. Kaudzīšu ielas 3A līdz Gaujas ielai 25A un no Gaujas ielas 25A līdz Priežu ielai 8, Jaunpiebalgā, Jaunpiebalgas pagastā, Cēsu novadā</t>
  </si>
  <si>
    <t>A2/1/23/76</t>
  </si>
  <si>
    <t>P-35/2023</t>
  </si>
  <si>
    <t>ERAF projekts (Nr.4.2.2.0/21/A/007) "Drabešu Jaunās pamatskolas fasādes siltināšana, nodrošinot energoefektivitātes paaugstināšanu”</t>
  </si>
  <si>
    <t>17.04.2023.</t>
  </si>
  <si>
    <t>A2/1/23/97</t>
  </si>
  <si>
    <t>P-43/2023</t>
  </si>
  <si>
    <t>Cēsu 2.pamatskolas klimata uzlabošana un daļu telpu atjaunošana 2 kārtās” Gaujas ielā 45, Cēsīs, Cēsu novadā II kārtas būvdarbi” priorit.</t>
  </si>
  <si>
    <t>03.05.2023.</t>
  </si>
  <si>
    <t>A2/1/23/161</t>
  </si>
  <si>
    <t>P-108/2023</t>
  </si>
  <si>
    <t>prioritārais investīciju projekts “Stalbes pagasta siltumtīklu pārbūve Stalbē, Stalbes pagastā, Cēsu novadā”</t>
  </si>
  <si>
    <t>28.06.2023.</t>
  </si>
  <si>
    <t>A2/1/23/162</t>
  </si>
  <si>
    <t>P-109/2023</t>
  </si>
  <si>
    <t>ERAF projekts (Nr.4.2.2.0/21/A/059) “Energoefektivitātes paaugstināšana Jaunpiebalgas vidusskolā Priežu ielā 8, Jaunpiebalgā, Jaunpiebalgas pagastā, Cēsu novadā”</t>
  </si>
  <si>
    <t>A2/1/23/209</t>
  </si>
  <si>
    <t>P-148/2023</t>
  </si>
  <si>
    <t>Bērzaines ielas posmā no Satekles ielas līdz Emīla Dārziņa ielai pārbūve Cēsīs, Cēsu novadā</t>
  </si>
  <si>
    <t>20.07.2023.</t>
  </si>
  <si>
    <t>A2/1/23/210</t>
  </si>
  <si>
    <t>P-149/2023</t>
  </si>
  <si>
    <t>Asfaltbetona seguma atjaunošana Alejas ielā, Jāņmuižā</t>
  </si>
  <si>
    <t>A2/1/23/211</t>
  </si>
  <si>
    <t>P-150/2023</t>
  </si>
  <si>
    <t>Cēsu novada Līgatnes pagasta ceļa “Blodziņi (Vaisuļi) -Asaru ceļš</t>
  </si>
  <si>
    <t>A2/1/23/215</t>
  </si>
  <si>
    <t>P-151/2023</t>
  </si>
  <si>
    <t>Pašvaldības autoceļa “Dzintariņi - Meijermuiža”, Drabešu pagastā, Cēsu novadā pārbūve</t>
  </si>
  <si>
    <t>A2/1/23/213</t>
  </si>
  <si>
    <t>P-152/2023</t>
  </si>
  <si>
    <t>Apvienotā gājēju - velosipēdistu celiņa izbūve gar Zvārtas ielu posmā no autoceļa P14 līdz Kalna ielai, Līvi, Drabešu pagasts, Cēsu novads</t>
  </si>
  <si>
    <t>A2/1/23/214</t>
  </si>
  <si>
    <t>P-153/2023</t>
  </si>
  <si>
    <t>Asfaltbetona seguma atjaunošana Sporta ielā, Jāņmuižā</t>
  </si>
  <si>
    <t>A2/1/23/240</t>
  </si>
  <si>
    <t>P-176/2023</t>
  </si>
  <si>
    <t>ERAF projekts (Nr.8.1.2.0/17/I/009) "Cēsu novada vispārējo izglītības iestāžu modernizācija"</t>
  </si>
  <si>
    <t>02.08.2023.</t>
  </si>
  <si>
    <t>A2/1/23/241</t>
  </si>
  <si>
    <t>P-177/2023</t>
  </si>
  <si>
    <t>Apvienotā gājēju-velosipēdistu ceļa izbūve gar Rīgas ielu posmā no Cēsu pilsētas robežas līdz Pētera ielai</t>
  </si>
  <si>
    <t>A2/1/23/331</t>
  </si>
  <si>
    <t>P-232/2023</t>
  </si>
  <si>
    <t>Jauno Līderu vidusskolas telpu pārbūve</t>
  </si>
  <si>
    <t>06.09.2023.</t>
  </si>
  <si>
    <t>A2/1/23/333</t>
  </si>
  <si>
    <t>P-234/2023</t>
  </si>
  <si>
    <t>Skolēnu autobusu iegāde Cēsu novada apvienību pārvalžu un Sporta skolas vajadzībām</t>
  </si>
  <si>
    <t>A2/1/23/334</t>
  </si>
  <si>
    <t>P-235/2023</t>
  </si>
  <si>
    <t>Energoefektivitātes paaugstināšana Aleksandra Bieziņa Raiskuma pamatskolā Raiskumā, Raiskuma pagastā, Cēsu novadā</t>
  </si>
  <si>
    <t>A2/1/23/336</t>
  </si>
  <si>
    <t>P-237/2023</t>
  </si>
  <si>
    <t>Ielu seguma pārbūve Straupē, Straupes pagastā, Cēsu novadā</t>
  </si>
  <si>
    <t>A2/1/23/337</t>
  </si>
  <si>
    <t>P-238/2023</t>
  </si>
  <si>
    <t>Cēsu novada Liepas pamatskolas infrastruktūras uzlabošana</t>
  </si>
  <si>
    <t>A2/1/23/339</t>
  </si>
  <si>
    <t>P-236/2023</t>
  </si>
  <si>
    <t>Ražošanas ēkas ar pieguļošo teritoriju būvniecība nekustamā īpašuma – CSA poligons Daibe, teritorijā</t>
  </si>
  <si>
    <t>A2/1/23/338</t>
  </si>
  <si>
    <t>P-233/2023</t>
  </si>
  <si>
    <t>Piebalgas pamatskolas ēkas pārbūve par sociālās aprūpes centru, Jaunpiebalgas pagasts, Cēsu novads</t>
  </si>
  <si>
    <t>07.09.2023.</t>
  </si>
  <si>
    <t>A2/1/23/420</t>
  </si>
  <si>
    <t>P-337/2023</t>
  </si>
  <si>
    <t>Piebalgas un Bērzaines ielu, Cēsīs, Cēsu novadā segumu atjaunošana</t>
  </si>
  <si>
    <t>06.10.2023.</t>
  </si>
  <si>
    <t>A2/1/23/421</t>
  </si>
  <si>
    <t>P-338/2023</t>
  </si>
  <si>
    <t>Līvu pirmsskolas izglītības iestādes, “Līvu skola”, Krīvos, Vaives pag., Cēsu novadā, ēkas energoefektivitātes paaugstināšana</t>
  </si>
  <si>
    <t>A2/1/23/434</t>
  </si>
  <si>
    <t>P-347/2023</t>
  </si>
  <si>
    <t>ERAF projekta (Nr.5.6.2.0/22/I/004) "Degradēto teritoriju revitalizācija Cēsu novadā. IV kārta" īstenošanai</t>
  </si>
  <si>
    <t>01.11.2023.</t>
  </si>
  <si>
    <t>A2/1/23/435</t>
  </si>
  <si>
    <t>P-348/2023</t>
  </si>
  <si>
    <t>Kopā</t>
  </si>
  <si>
    <t>KOPĀ</t>
  </si>
  <si>
    <t>3031-2048</t>
  </si>
  <si>
    <t>Nr.p.k.</t>
  </si>
  <si>
    <t>(euro)</t>
  </si>
  <si>
    <t>Trančes</t>
  </si>
  <si>
    <t>Mērķis</t>
  </si>
  <si>
    <t>Gads</t>
  </si>
  <si>
    <t>x</t>
  </si>
  <si>
    <t>Galvojumi</t>
  </si>
  <si>
    <t>Projekta ''Jauna ūdensvada un kanalizācijas izbūve Augšlīgatnē, Līgatnes pagastā, Līgatnes novadā'' īstenošanai</t>
  </si>
  <si>
    <t>15.12.2017</t>
  </si>
  <si>
    <t>A1/1/21/399-V/21/1</t>
  </si>
  <si>
    <t>K-17/2021</t>
  </si>
  <si>
    <t>Inženierkomunikācijas tīklu atjaunošana Līgatnē 2021.gadā</t>
  </si>
  <si>
    <t>12.07.2021.</t>
  </si>
  <si>
    <t>KOPĀ:</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</si>
  <si>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</si>
  <si>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</si>
  <si>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</si>
  <si>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Cēsu novada pašvaldības pārskats par uzņemto un plānoto saistību apmēru uz 01.01.2024.</t>
  </si>
  <si>
    <t>2031-2048</t>
  </si>
  <si>
    <t>PLĀNOTĀS SAISTĪBAS</t>
  </si>
  <si>
    <t>Cēsu novada pašvaldūibas saistības uz 01.01.2024.</t>
  </si>
  <si>
    <t>Nitaure – Pakauši – 5.3km (ieskaitot tilta remontu)</t>
  </si>
  <si>
    <t>Bērzi – Zaube (Virpuļi – Briljanti)- 875 m</t>
  </si>
  <si>
    <t>Skolēnu autobuss</t>
  </si>
  <si>
    <t>Divkārtu ielu apstrāde Augšlīgatnes ciemā  -  Dārza, Pļavas, Krasta , Ķiršu, Ozolu, Liepu, Druvas, Ceriņu ielas</t>
  </si>
  <si>
    <t xml:space="preserve">Stalbes ciema Gravas ielas divkārtu apstrāde </t>
  </si>
  <si>
    <t>Rozulas ciems - ielu divkātu apstrāde</t>
  </si>
  <si>
    <t>Stalbes centra asfalta remonts</t>
  </si>
  <si>
    <t>Pušklaipi-Brīvkalni ceļš (savieno Rāmnieku tilta ceļu ar Ērgļu klinšu ceļu)</t>
  </si>
  <si>
    <t>Ceļš “Zēniņi – Kūlas” Vecpiebalgā (2,61km)</t>
  </si>
  <si>
    <t>Gaujas iela Taurenē (256 metri)</t>
  </si>
  <si>
    <t>E.Dārziņa ielas rekonstrukcija</t>
  </si>
  <si>
    <t>Zaķu ielas rekonstrukcija</t>
  </si>
  <si>
    <t>Puķu ielas rekonstrukcija</t>
  </si>
  <si>
    <t>Dārza, Egļu, Priedes, Jurģu, Baibas, Jaunā, Dīķa, Bebru, Putnu, Magoņu, Zaļā, Ielejas, Kalna (posmā no Miera līdz Palejas ielai), Palejas, Mednieku (posmā no Palejas līdz Līgatnes ielai), A.Pumpura, Zvaigžņu, Ausekļa (posmā no R.Blaumaņa līdz E.Veidenbauma ielai), E.T.Zvārguļa, E.Veidenbauma (posmā no Vaives līdz Poruka ielai), Priekuļu, Medņu) 629200EUR un A4 no Veismaņiem līdz Krīvu ciemam 353920 EUR</t>
  </si>
  <si>
    <t>EKII-7/3 Siltumnīcefekta gāzu emisiju samazināšana Cēsu novada pašvaldības publisko teritoriju apgaismojuma infrastruktūrā 1.posms</t>
  </si>
  <si>
    <t>EKII-7/36 Siltumnīcefekta gāzu emisiju samazināšana Cēsu novada pašvaldības publisko teritoriju apgaismojuma infrastruktūrā 2.posms</t>
  </si>
  <si>
    <t>Energoefektivitātes paaugstināšanas pasākumi pašvaldības ēkai Br.Kaudzīšu ielā 9, Jaunpiebalgas pag.</t>
  </si>
  <si>
    <t>Nītaures mūzikas un mākslas pamatskolas pārbūve energoefektivitātes paaugstināšanai</t>
  </si>
  <si>
    <t>Augšlīgatnes pirmskolas izglītības iestādes "Zvaniņi" ēkas energoefektivitātes paaugstināšana</t>
  </si>
  <si>
    <t>Cēsu pilsētas vidusskolas energoefektivitātes paaugstināšana</t>
  </si>
  <si>
    <t>Energoefektivitātes paaugstināšanas pasākumi pašvaldības ēkai “Ieriķu stacija”, Ieriķi, Drabešu pag.</t>
  </si>
  <si>
    <t>PII attīstība Dārtas ielā</t>
  </si>
  <si>
    <t>Pirtsupītes teritorijas attīstība</t>
  </si>
  <si>
    <t>PLĀNOTĀS SAISTĪBAS KOPĀ</t>
  </si>
  <si>
    <t>Pielikums Nr.2
Cēsu novada domes19.02.2024.
lēmumam Nr.___(prot.Nr.___., ___.p.)
Saistošie noteikumi Nr.____</t>
  </si>
  <si>
    <t>Liepas bērnudārza stāvlaukums, Izmēģinātāju iela, Dārza iela</t>
  </si>
  <si>
    <t>Cēsu viduslaiku pils ziemeļu torņa atjaunošana</t>
  </si>
  <si>
    <t>Apkures katls Vecpiebalgas katlumājai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</si>
</sst>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25" x14ac:knownFonts="1">
    <font>
      <sz val="11"/>
      <color theme="1"/>
      <name val="Aptos Narrow"/>
      <family val="2"/>
      <charset val="186"/>
      <scheme val="minor"/>
    </font>
    <font>
      <sz val="8"/>
      <color theme="1"/>
      <name val="Calibri"/>
      <family val="2"/>
      <charset val="186"/>
    </font>
    <font>
      <b/>
      <sz val="8"/>
      <color theme="1"/>
      <name val="Calibri"/>
      <family val="2"/>
      <charset val="186"/>
    </font>
    <font>
      <sz val="8"/>
      <name val="Aptos Narrow"/>
      <family val="2"/>
      <charset val="186"/>
      <scheme val="minor"/>
    </font>
    <font>
      <sz val="10"/>
      <color theme="1"/>
      <name val="Aptos Narrow"/>
      <family val="2"/>
      <charset val="186"/>
      <scheme val="minor"/>
    </font>
    <font>
      <sz val="10"/>
      <name val="Arial"/>
      <family val="2"/>
      <charset val="186"/>
    </font>
    <font>
      <b/>
      <sz val="12"/>
      <name val="Aptos Narrow"/>
      <family val="2"/>
      <charset val="186"/>
      <scheme val="minor"/>
    </font>
    <font>
      <i/>
      <sz val="10"/>
      <color theme="1"/>
      <name val="Aptos Narrow"/>
      <family val="2"/>
      <charset val="186"/>
      <scheme val="minor"/>
    </font>
    <font>
      <sz val="10"/>
      <name val="Aptos Narrow"/>
      <family val="2"/>
      <charset val="186"/>
      <scheme val="minor"/>
    </font>
    <font>
      <sz val="9"/>
      <name val="Aptos Narrow"/>
      <family val="2"/>
      <charset val="186"/>
      <scheme val="minor"/>
    </font>
    <font>
      <sz val="9"/>
      <color theme="1"/>
      <name val="Aptos Narrow"/>
      <family val="2"/>
      <charset val="186"/>
      <scheme val="minor"/>
    </font>
    <font>
      <sz val="8"/>
      <color theme="1"/>
      <name val="Aptos Narrow"/>
      <family val="2"/>
      <charset val="186"/>
      <scheme val="minor"/>
    </font>
    <font>
      <sz val="8"/>
      <color indexed="8"/>
      <name val="Aptos Narrow"/>
      <family val="2"/>
      <charset val="186"/>
      <scheme val="minor"/>
    </font>
    <font>
      <b/>
      <sz val="8"/>
      <color theme="1"/>
      <name val="Aptos Narrow"/>
      <family val="2"/>
      <charset val="186"/>
      <scheme val="minor"/>
    </font>
    <font>
      <b/>
      <sz val="8"/>
      <name val="Aptos Narrow"/>
      <family val="2"/>
      <charset val="186"/>
      <scheme val="minor"/>
    </font>
    <font>
      <b/>
      <sz val="10"/>
      <name val="Aptos Narrow"/>
      <family val="2"/>
      <charset val="186"/>
      <scheme val="minor"/>
    </font>
    <font>
      <b/>
      <sz val="8"/>
      <name val="Times New Roman"/>
      <family val="1"/>
      <charset val="186"/>
    </font>
    <font>
      <i/>
      <sz val="8"/>
      <name val="Aptos Narrow"/>
      <family val="2"/>
      <charset val="186"/>
      <scheme val="minor"/>
    </font>
    <font>
      <sz val="8"/>
      <color rgb="FF0070C0"/>
      <name val="Calibri"/>
      <family val="2"/>
      <charset val="186"/>
    </font>
    <font>
      <sz val="8"/>
      <name val="Calibri"/>
      <family val="2"/>
      <charset val="186"/>
    </font>
    <font>
      <sz val="10"/>
      <color theme="1"/>
      <name val="Calibri"/>
      <family val="2"/>
      <charset val="186"/>
    </font>
    <font>
      <b/>
      <sz val="8"/>
      <color theme="1"/>
      <name val="Aptos Narrow"/>
      <family val="2"/>
      <scheme val="minor"/>
    </font>
    <font>
      <b/>
      <sz val="8"/>
      <color rgb="FF0070C0"/>
      <name val="Aptos Narrow"/>
      <family val="2"/>
      <scheme val="minor"/>
    </font>
    <font>
      <sz val="8"/>
      <color rgb="FF242424"/>
      <name val="Calibri"/>
      <family val="2"/>
      <charset val="186"/>
    </font>
    <font>
      <sz val="8"/>
      <color rgb="FF000000"/>
      <name val="Calibri"/>
      <family val="2"/>
      <charset val="186"/>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indexed="26"/>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hair">
        <color rgb="FF000000"/>
      </left>
      <right style="hair">
        <color rgb="FF000000"/>
      </right>
      <top style="hair">
        <color rgb="FF000000"/>
      </top>
      <bottom style="hair">
        <color rgb="FF000000"/>
      </bottom>
      <diagonal/>
    </border>
    <border>
      <left style="hair">
        <color rgb="FF757171"/>
      </left>
      <right style="hair">
        <color rgb="FF757171"/>
      </right>
      <top style="hair">
        <color rgb="FF757171"/>
      </top>
      <bottom style="hair">
        <color rgb="FF757171"/>
      </bottom>
      <diagonal/>
    </border>
    <border>
      <left style="hair">
        <color rgb="FF757171"/>
      </left>
      <right style="hair">
        <color rgb="FF757171"/>
      </right>
      <top style="hair">
        <color rgb="FF757171"/>
      </top>
      <bottom/>
      <diagonal/>
    </border>
  </borders>
  <cellStyleXfs count="4">
    <xf numFmtId="0" fontId="0" fillId="0" borderId="0"/>
    <xf numFmtId="0" fontId="5" fillId="0" borderId="0"/>
    <xf numFmtId="0" fontId="5" fillId="0" borderId="0"/>
    <xf numFmtId="0" fontId="20" fillId="0" borderId="0"/>
  </cellStyleXfs>
  <cellXfs count="102">
    <xf numFmtId="0" fontId="0" fillId="0" borderId="0" xfId="0"/>
    <xf numFmtId="0" fontId="1" fillId="0" borderId="0" xfId="0" applyFont="1"/>
    <xf numFmtId="0" fontId="2" fillId="0" borderId="0" xfId="0" applyFont="1"/>
    <xf numFmtId="49" fontId="0" fillId="0" borderId="0" xfId="0" applyNumberFormat="1"/>
    <xf numFmtId="0" fontId="4" fillId="0" borderId="0" xfId="0" applyFont="1" applyAlignment="1">
      <alignment horizontal="center"/>
    </xf>
    <xf numFmtId="0" fontId="4" fillId="0" borderId="0" xfId="0" applyFont="1"/>
    <xf numFmtId="0" fontId="7" fillId="0" borderId="0" xfId="0" applyFont="1" applyAlignment="1">
      <alignment horizontal="right"/>
    </xf>
    <xf numFmtId="0" fontId="8" fillId="0" borderId="1" xfId="0" applyFont="1" applyBorder="1" applyAlignment="1">
      <alignment horizontal="center"/>
    </xf>
    <xf numFmtId="0" fontId="11" fillId="0" borderId="1" xfId="0" applyFont="1" applyBorder="1" applyAlignment="1">
      <alignment horizontal="center"/>
    </xf>
    <xf numFmtId="0" fontId="11" fillId="0" borderId="1" xfId="0" applyFont="1" applyBorder="1"/>
    <xf numFmtId="49" fontId="11" fillId="0" borderId="1" xfId="0" applyNumberFormat="1" applyFont="1" applyBorder="1"/>
    <xf numFmtId="0" fontId="3" fillId="0" borderId="1" xfId="0" applyFont="1" applyBorder="1" applyAlignment="1">
      <alignment horizontal="right"/>
    </xf>
    <xf numFmtId="164" fontId="3" fillId="0" borderId="1" xfId="0" applyNumberFormat="1" applyFont="1" applyBorder="1"/>
    <xf numFmtId="164" fontId="14" fillId="0" borderId="1" xfId="0" applyNumberFormat="1" applyFont="1" applyBorder="1"/>
    <xf numFmtId="49" fontId="12" fillId="0" borderId="1" xfId="0" applyNumberFormat="1" applyFont="1" applyBorder="1" applyAlignment="1">
      <alignment horizontal="left" wrapText="1"/>
    </xf>
    <xf numFmtId="49" fontId="3" fillId="0" borderId="1" xfId="0" applyNumberFormat="1" applyFont="1" applyBorder="1" applyAlignment="1">
      <alignment horizontal="left" wrapText="1"/>
    </xf>
    <xf numFmtId="0" fontId="11" fillId="2" borderId="1" xfId="0" applyFont="1" applyFill="1" applyBorder="1" applyAlignment="1">
      <alignment horizontal="center"/>
    </xf>
    <xf numFmtId="49" fontId="13" fillId="2" borderId="1" xfId="0" applyNumberFormat="1" applyFont="1" applyFill="1" applyBorder="1"/>
    <xf numFmtId="0" fontId="13" fillId="2" borderId="1" xfId="0" applyFont="1" applyFill="1" applyBorder="1"/>
    <xf numFmtId="49" fontId="3" fillId="2" borderId="1" xfId="1" applyNumberFormat="1" applyFont="1" applyFill="1" applyBorder="1" applyAlignment="1" applyProtection="1">
      <alignment horizontal="center" vertical="center" wrapText="1"/>
      <protection locked="0"/>
    </xf>
    <xf numFmtId="164" fontId="13" fillId="2" borderId="1" xfId="0" applyNumberFormat="1" applyFont="1" applyFill="1" applyBorder="1"/>
    <xf numFmtId="0" fontId="4" fillId="0" borderId="1" xfId="0" applyFont="1" applyBorder="1" applyAlignment="1">
      <alignment horizontal="center"/>
    </xf>
    <xf numFmtId="49" fontId="0" fillId="0" borderId="1" xfId="0" applyNumberFormat="1" applyBorder="1"/>
    <xf numFmtId="0" fontId="0" fillId="0" borderId="1" xfId="0" applyBorder="1"/>
    <xf numFmtId="0" fontId="4" fillId="0" borderId="1" xfId="0" applyFont="1" applyBorder="1"/>
    <xf numFmtId="49" fontId="15" fillId="0" borderId="1" xfId="1" applyNumberFormat="1" applyFont="1" applyBorder="1" applyAlignment="1" applyProtection="1">
      <alignment horizontal="left" wrapText="1"/>
      <protection locked="0"/>
    </xf>
    <xf numFmtId="49" fontId="3" fillId="0" borderId="1" xfId="1" applyNumberFormat="1" applyFont="1" applyBorder="1" applyAlignment="1" applyProtection="1">
      <alignment horizontal="left" vertical="center" wrapText="1"/>
      <protection locked="0"/>
    </xf>
    <xf numFmtId="49" fontId="3" fillId="0" borderId="1" xfId="1" applyNumberFormat="1" applyFont="1" applyBorder="1" applyAlignment="1" applyProtection="1">
      <alignment horizontal="center" vertical="center" wrapText="1"/>
      <protection locked="0"/>
    </xf>
    <xf numFmtId="3" fontId="3" fillId="0" borderId="1" xfId="1" applyNumberFormat="1" applyFont="1" applyBorder="1" applyAlignment="1" applyProtection="1">
      <alignment horizontal="right" vertical="center"/>
      <protection locked="0"/>
    </xf>
    <xf numFmtId="3" fontId="14" fillId="0" borderId="1" xfId="1" applyNumberFormat="1" applyFont="1" applyBorder="1" applyAlignment="1">
      <alignment horizontal="right" vertical="center" wrapText="1"/>
    </xf>
    <xf numFmtId="3" fontId="16" fillId="0" borderId="1" xfId="1" applyNumberFormat="1" applyFont="1" applyBorder="1" applyAlignment="1">
      <alignment horizontal="right" vertical="center" wrapText="1"/>
    </xf>
    <xf numFmtId="0" fontId="4" fillId="2" borderId="1" xfId="0" applyFont="1" applyFill="1" applyBorder="1" applyAlignment="1">
      <alignment horizontal="center"/>
    </xf>
    <xf numFmtId="49" fontId="14" fillId="2" borderId="1" xfId="1" applyNumberFormat="1" applyFont="1" applyFill="1" applyBorder="1" applyAlignment="1" applyProtection="1">
      <alignment vertical="center" wrapText="1"/>
      <protection locked="0"/>
    </xf>
    <xf numFmtId="0" fontId="11" fillId="2" borderId="1" xfId="0" applyFont="1" applyFill="1" applyBorder="1"/>
    <xf numFmtId="3" fontId="14" fillId="2" borderId="1" xfId="1" applyNumberFormat="1" applyFont="1" applyFill="1" applyBorder="1" applyAlignment="1">
      <alignment horizontal="right" vertical="center" wrapText="1"/>
    </xf>
    <xf numFmtId="3" fontId="16" fillId="2" borderId="1" xfId="1" applyNumberFormat="1" applyFont="1" applyFill="1" applyBorder="1" applyAlignment="1">
      <alignment horizontal="right" vertical="center" wrapText="1"/>
    </xf>
    <xf numFmtId="0" fontId="4" fillId="3" borderId="1" xfId="0" applyFont="1" applyFill="1" applyBorder="1" applyAlignment="1">
      <alignment horizontal="center"/>
    </xf>
    <xf numFmtId="0" fontId="11" fillId="3" borderId="1" xfId="0" applyFont="1" applyFill="1" applyBorder="1"/>
    <xf numFmtId="164" fontId="13" fillId="3" borderId="1" xfId="0" applyNumberFormat="1" applyFont="1" applyFill="1" applyBorder="1"/>
    <xf numFmtId="49" fontId="3" fillId="0" borderId="1" xfId="1" applyNumberFormat="1" applyFont="1" applyBorder="1" applyAlignment="1" applyProtection="1">
      <alignment vertical="center" wrapText="1"/>
      <protection locked="0"/>
    </xf>
    <xf numFmtId="4" fontId="3" fillId="0" borderId="1" xfId="1" applyNumberFormat="1" applyFont="1" applyBorder="1" applyAlignment="1">
      <alignment horizontal="right" vertical="center" wrapText="1"/>
    </xf>
    <xf numFmtId="0" fontId="3" fillId="0" borderId="1" xfId="1" applyFont="1" applyBorder="1" applyAlignment="1">
      <alignment horizontal="center" vertical="center" wrapText="1"/>
    </xf>
    <xf numFmtId="49" fontId="3" fillId="0" borderId="0" xfId="1" applyNumberFormat="1" applyFont="1" applyAlignment="1" applyProtection="1">
      <alignment vertical="center" wrapText="1"/>
      <protection locked="0"/>
    </xf>
    <xf numFmtId="49" fontId="17" fillId="0" borderId="0" xfId="1" applyNumberFormat="1" applyFont="1" applyAlignment="1">
      <alignment vertical="center" wrapText="1"/>
    </xf>
    <xf numFmtId="0" fontId="17" fillId="0" borderId="0" xfId="1" applyFont="1" applyAlignment="1" applyProtection="1">
      <alignment vertical="center"/>
      <protection locked="0"/>
    </xf>
    <xf numFmtId="49" fontId="3" fillId="0" borderId="8" xfId="1" applyNumberFormat="1" applyFont="1" applyBorder="1" applyAlignment="1">
      <alignment vertical="center" wrapText="1"/>
    </xf>
    <xf numFmtId="0" fontId="3" fillId="0" borderId="0" xfId="1" applyFont="1" applyAlignment="1">
      <alignment vertical="center"/>
    </xf>
    <xf numFmtId="3" fontId="14" fillId="4" borderId="9" xfId="1" applyNumberFormat="1" applyFont="1" applyFill="1" applyBorder="1" applyAlignment="1" applyProtection="1">
      <alignment horizontal="right" vertical="center"/>
      <protection locked="0"/>
    </xf>
    <xf numFmtId="3" fontId="15" fillId="0" borderId="0" xfId="1" applyNumberFormat="1" applyFont="1" applyAlignment="1" applyProtection="1">
      <alignment horizontal="right" vertical="center"/>
      <protection locked="0"/>
    </xf>
    <xf numFmtId="164" fontId="1" fillId="0" borderId="0" xfId="0" applyNumberFormat="1" applyFont="1"/>
    <xf numFmtId="164" fontId="2" fillId="0" borderId="0" xfId="0" applyNumberFormat="1" applyFont="1"/>
    <xf numFmtId="0" fontId="1" fillId="0" borderId="1" xfId="0" applyFont="1" applyBorder="1"/>
    <xf numFmtId="164" fontId="1" fillId="0" borderId="1" xfId="0" applyNumberFormat="1" applyFont="1" applyBorder="1"/>
    <xf numFmtId="14" fontId="1" fillId="0" borderId="1" xfId="0" applyNumberFormat="1" applyFont="1" applyBorder="1" applyAlignment="1">
      <alignment horizontal="left"/>
    </xf>
    <xf numFmtId="164" fontId="2" fillId="0" borderId="1" xfId="0" applyNumberFormat="1" applyFont="1" applyBorder="1"/>
    <xf numFmtId="0" fontId="2" fillId="0" borderId="1" xfId="0" applyFont="1" applyBorder="1" applyAlignment="1">
      <alignment horizontal="right"/>
    </xf>
    <xf numFmtId="0" fontId="1" fillId="0" borderId="1" xfId="0" applyFont="1" applyBorder="1" applyAlignment="1">
      <alignment horizontal="center"/>
    </xf>
    <xf numFmtId="0" fontId="1" fillId="0" borderId="11" xfId="0" applyFont="1" applyBorder="1" applyAlignment="1">
      <alignment horizontal="center"/>
    </xf>
    <xf numFmtId="0" fontId="1" fillId="0" borderId="11" xfId="0" applyFont="1" applyBorder="1"/>
    <xf numFmtId="164" fontId="1" fillId="0" borderId="11" xfId="0" applyNumberFormat="1" applyFont="1" applyBorder="1"/>
    <xf numFmtId="164" fontId="2" fillId="0" borderId="11" xfId="0" applyNumberFormat="1" applyFont="1" applyBorder="1"/>
    <xf numFmtId="0" fontId="1" fillId="0" borderId="10" xfId="0" applyFont="1" applyBorder="1"/>
    <xf numFmtId="0" fontId="1" fillId="0" borderId="10" xfId="0" applyFont="1" applyBorder="1" applyAlignment="1">
      <alignment horizontal="center" wrapText="1"/>
    </xf>
    <xf numFmtId="0" fontId="1" fillId="0" borderId="10" xfId="0" applyFont="1" applyBorder="1" applyAlignment="1">
      <alignment horizontal="center"/>
    </xf>
    <xf numFmtId="0" fontId="1" fillId="0" borderId="10" xfId="0" applyFont="1" applyBorder="1" applyAlignment="1">
      <alignment wrapText="1"/>
    </xf>
    <xf numFmtId="0" fontId="2" fillId="0" borderId="10" xfId="0" applyFont="1" applyBorder="1" applyAlignment="1">
      <alignment horizontal="center"/>
    </xf>
    <xf numFmtId="0" fontId="2" fillId="0" borderId="11" xfId="0" applyFont="1" applyBorder="1" applyAlignment="1">
      <alignment horizontal="center"/>
    </xf>
    <xf numFmtId="164" fontId="1" fillId="0" borderId="10" xfId="0" applyNumberFormat="1" applyFont="1" applyBorder="1"/>
    <xf numFmtId="164" fontId="2" fillId="0" borderId="10" xfId="0" applyNumberFormat="1" applyFont="1" applyBorder="1"/>
    <xf numFmtId="0" fontId="18" fillId="0" borderId="1" xfId="0" applyFont="1" applyBorder="1" applyAlignment="1">
      <alignment horizontal="center"/>
    </xf>
    <xf numFmtId="0" fontId="18" fillId="0" borderId="1" xfId="0" applyFont="1" applyBorder="1"/>
    <xf numFmtId="0" fontId="19" fillId="0" borderId="1" xfId="0" applyFont="1" applyBorder="1" applyAlignment="1">
      <alignment horizontal="center"/>
    </xf>
    <xf numFmtId="0" fontId="19" fillId="0" borderId="13" xfId="3" applyFont="1" applyBorder="1" applyAlignment="1">
      <alignment horizontal="left" vertical="center" wrapText="1"/>
    </xf>
    <xf numFmtId="0" fontId="19" fillId="0" borderId="14" xfId="3" applyFont="1" applyBorder="1" applyAlignment="1">
      <alignment horizontal="left" vertical="center" wrapText="1"/>
    </xf>
    <xf numFmtId="0" fontId="19" fillId="0" borderId="14" xfId="3" applyFont="1" applyBorder="1" applyAlignment="1">
      <alignment vertical="center" wrapText="1"/>
    </xf>
    <xf numFmtId="0" fontId="21" fillId="0" borderId="1" xfId="0" applyFont="1" applyBorder="1" applyAlignment="1">
      <alignment horizontal="right"/>
    </xf>
    <xf numFmtId="164" fontId="21" fillId="0" borderId="1" xfId="0" applyNumberFormat="1" applyFont="1" applyBorder="1"/>
    <xf numFmtId="164" fontId="0" fillId="0" borderId="0" xfId="0" applyNumberFormat="1"/>
    <xf numFmtId="0" fontId="22" fillId="0" borderId="1" xfId="0" applyFont="1" applyBorder="1" applyAlignment="1">
      <alignment wrapText="1"/>
    </xf>
    <xf numFmtId="0" fontId="1" fillId="0" borderId="12" xfId="0" applyFont="1" applyBorder="1"/>
    <xf numFmtId="0" fontId="23" fillId="0" borderId="12" xfId="0" applyFont="1" applyBorder="1"/>
    <xf numFmtId="0" fontId="24" fillId="0" borderId="12" xfId="2" applyFont="1" applyBorder="1" applyAlignment="1">
      <alignment wrapText="1"/>
    </xf>
    <xf numFmtId="0" fontId="24" fillId="0" borderId="12" xfId="0" applyFont="1" applyBorder="1"/>
    <xf numFmtId="0" fontId="19" fillId="0" borderId="12" xfId="0" applyFont="1" applyBorder="1"/>
    <xf numFmtId="0" fontId="19" fillId="0" borderId="1" xfId="0" applyFont="1" applyBorder="1" applyAlignment="1">
      <alignment vertical="center" wrapText="1"/>
    </xf>
    <xf numFmtId="0" fontId="24" fillId="0" borderId="1" xfId="0" applyFont="1" applyBorder="1" applyAlignment="1">
      <alignment vertical="center" wrapText="1"/>
    </xf>
    <xf numFmtId="0" fontId="19" fillId="0" borderId="1" xfId="0" applyFont="1" applyBorder="1" applyAlignment="1">
      <alignment wrapText="1"/>
    </xf>
    <xf numFmtId="0" fontId="13" fillId="3" borderId="1" xfId="0" applyFont="1" applyFill="1" applyBorder="1" applyAlignment="1">
      <alignment horizontal="left"/>
    </xf>
    <xf numFmtId="49" fontId="3" fillId="0" borderId="2" xfId="1" applyNumberFormat="1" applyFont="1" applyBorder="1" applyAlignment="1" applyProtection="1">
      <alignment horizontal="left" vertical="center" wrapText="1"/>
      <protection locked="0"/>
    </xf>
    <xf numFmtId="49" fontId="3" fillId="0" borderId="3" xfId="1" applyNumberFormat="1" applyFont="1" applyBorder="1" applyAlignment="1" applyProtection="1">
      <alignment horizontal="left" vertical="center" wrapText="1"/>
      <protection locked="0"/>
    </xf>
    <xf numFmtId="49" fontId="3" fillId="0" borderId="4" xfId="1" applyNumberFormat="1" applyFont="1" applyBorder="1" applyAlignment="1" applyProtection="1">
      <alignment horizontal="left" vertical="center" wrapText="1"/>
      <protection locked="0"/>
    </xf>
    <xf numFmtId="49" fontId="3" fillId="0" borderId="5"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0" fontId="3" fillId="0" borderId="0" xfId="0" applyFont="1" applyAlignment="1">
      <alignment horizontal="right" vertical="top" wrapText="1"/>
    </xf>
    <xf numFmtId="0" fontId="6" fillId="0" borderId="0" xfId="1" applyFont="1" applyAlignment="1" applyProtection="1">
      <alignment horizontal="center"/>
      <protection locked="0"/>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49" fontId="8" fillId="0" borderId="1" xfId="1" applyNumberFormat="1" applyFont="1" applyBorder="1" applyAlignment="1">
      <alignment horizontal="center" vertical="center" wrapText="1"/>
    </xf>
    <xf numFmtId="49" fontId="9" fillId="0" borderId="1" xfId="1" applyNumberFormat="1" applyFont="1" applyBorder="1" applyAlignment="1">
      <alignment horizontal="center" vertical="center" wrapText="1"/>
    </xf>
    <xf numFmtId="0" fontId="1" fillId="0" borderId="0" xfId="0" applyFont="1" applyBorder="1"/>
  </cellXfs>
  <cellStyles count="4">
    <cellStyle name="Normal_Pamatformas" xfId="1" xr:uid="{4F86620D-80CD-4391-A631-A8195B598D95}"/>
    <cellStyle name="Parasts" xfId="0" builtinId="0"/>
    <cellStyle name="Parasts 2" xfId="2" xr:uid="{B0F7376C-6AED-43B7-A0AB-E52AFD886927}"/>
    <cellStyle name="Parasts 3" xfId="3" xr:uid="{1D12AEA8-7FF8-4D95-B989-2645FB5D7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B02D4-79BA-44DC-8BDA-EDC9CEE99E1F}">
  <dimension ref="A2:AG158"/>
  <sheetViews>
    <sheetView topLeftCell="A122" workbookViewId="0">
      <selection activeCell="AF146" sqref="AF146"/>
    </sheetView>
  </sheetViews>
  <sheetFormatPr defaultColWidth="9.109375" defaultRowHeight="10.199999999999999" x14ac:dyDescent="0.2"/>
  <cols>
    <col min="1" max="1" width="5.33203125" style="1" customWidth="1"/>
    <col min="2" max="3" width="9.109375" style="1"/>
    <col min="4" max="4" width="46" style="1" customWidth="1"/>
    <col min="5" max="12" width="9.109375" style="1"/>
    <col min="13" max="13" width="11.44140625" style="1" customWidth="1"/>
    <col min="14" max="31" width="0" style="1" hidden="1" customWidth="1"/>
    <col min="32" max="32" width="11.44140625" style="1" customWidth="1"/>
    <col min="33" max="16384" width="9.109375" style="1"/>
  </cols>
  <sheetData>
    <row r="2" spans="1:33" x14ac:dyDescent="0.2">
      <c r="D2" s="2" t="s">
        <v>617</v>
      </c>
    </row>
    <row r="4" spans="1:33" ht="30.6" x14ac:dyDescent="0.2">
      <c r="A4" s="61" t="s">
        <v>597</v>
      </c>
      <c r="B4" s="62" t="s">
        <v>0</v>
      </c>
      <c r="C4" s="63" t="s">
        <v>1</v>
      </c>
      <c r="D4" s="63" t="s">
        <v>2</v>
      </c>
      <c r="E4" s="64" t="s">
        <v>3</v>
      </c>
      <c r="F4" s="61">
        <v>2024</v>
      </c>
      <c r="G4" s="61" t="s">
        <v>4</v>
      </c>
      <c r="H4" s="61" t="s">
        <v>5</v>
      </c>
      <c r="I4" s="61" t="s">
        <v>6</v>
      </c>
      <c r="J4" s="61" t="s">
        <v>7</v>
      </c>
      <c r="K4" s="61" t="s">
        <v>8</v>
      </c>
      <c r="L4" s="61" t="s">
        <v>9</v>
      </c>
      <c r="M4" s="61" t="s">
        <v>596</v>
      </c>
      <c r="N4" s="61" t="s">
        <v>10</v>
      </c>
      <c r="O4" s="61" t="s">
        <v>11</v>
      </c>
      <c r="P4" s="61" t="s">
        <v>12</v>
      </c>
      <c r="Q4" s="61" t="s">
        <v>13</v>
      </c>
      <c r="R4" s="61" t="s">
        <v>14</v>
      </c>
      <c r="S4" s="61" t="s">
        <v>15</v>
      </c>
      <c r="T4" s="61" t="s">
        <v>16</v>
      </c>
      <c r="U4" s="61" t="s">
        <v>17</v>
      </c>
      <c r="V4" s="61" t="s">
        <v>18</v>
      </c>
      <c r="W4" s="61" t="s">
        <v>19</v>
      </c>
      <c r="X4" s="61" t="s">
        <v>20</v>
      </c>
      <c r="Y4" s="61" t="s">
        <v>21</v>
      </c>
      <c r="Z4" s="61" t="s">
        <v>22</v>
      </c>
      <c r="AA4" s="61" t="s">
        <v>23</v>
      </c>
      <c r="AB4" s="61" t="s">
        <v>24</v>
      </c>
      <c r="AC4" s="61" t="s">
        <v>25</v>
      </c>
      <c r="AD4" s="61" t="s">
        <v>26</v>
      </c>
      <c r="AE4" s="61" t="s">
        <v>27</v>
      </c>
      <c r="AF4" s="65" t="s">
        <v>28</v>
      </c>
    </row>
    <row r="5" spans="1:33" x14ac:dyDescent="0.2">
      <c r="A5" s="57">
        <v>1</v>
      </c>
      <c r="B5" s="58" t="s">
        <v>29</v>
      </c>
      <c r="C5" s="58" t="s">
        <v>30</v>
      </c>
      <c r="D5" s="58" t="s">
        <v>31</v>
      </c>
      <c r="E5" s="58" t="s">
        <v>32</v>
      </c>
      <c r="F5" s="59">
        <v>1049.6300000000001</v>
      </c>
      <c r="G5" s="59">
        <v>10928.220000000001</v>
      </c>
      <c r="H5" s="59">
        <v>5335.31</v>
      </c>
      <c r="I5" s="59">
        <v>0</v>
      </c>
      <c r="J5" s="59">
        <v>0</v>
      </c>
      <c r="K5" s="59">
        <v>0</v>
      </c>
      <c r="L5" s="59">
        <v>0</v>
      </c>
      <c r="M5" s="59">
        <f>SUM(N5:AE5)</f>
        <v>0</v>
      </c>
      <c r="N5" s="59">
        <v>0</v>
      </c>
      <c r="O5" s="59">
        <v>0</v>
      </c>
      <c r="P5" s="59">
        <v>0</v>
      </c>
      <c r="Q5" s="59">
        <v>0</v>
      </c>
      <c r="R5" s="59">
        <v>0</v>
      </c>
      <c r="S5" s="59">
        <v>0</v>
      </c>
      <c r="T5" s="59">
        <v>0</v>
      </c>
      <c r="U5" s="59">
        <v>0</v>
      </c>
      <c r="V5" s="59">
        <v>0</v>
      </c>
      <c r="W5" s="59">
        <v>0</v>
      </c>
      <c r="X5" s="59">
        <v>0</v>
      </c>
      <c r="Y5" s="59">
        <v>0</v>
      </c>
      <c r="Z5" s="59">
        <v>0</v>
      </c>
      <c r="AA5" s="59">
        <v>0</v>
      </c>
      <c r="AB5" s="59">
        <v>0</v>
      </c>
      <c r="AC5" s="59">
        <v>0</v>
      </c>
      <c r="AD5" s="59">
        <v>0</v>
      </c>
      <c r="AE5" s="59">
        <v>0</v>
      </c>
      <c r="AF5" s="60">
        <v>17313.160000000003</v>
      </c>
      <c r="AG5" s="49">
        <f>AF5-'19.02.2024'!N6</f>
        <v>0</v>
      </c>
    </row>
    <row r="6" spans="1:33" x14ac:dyDescent="0.2">
      <c r="A6" s="56">
        <v>2</v>
      </c>
      <c r="B6" s="51" t="s">
        <v>33</v>
      </c>
      <c r="C6" s="51" t="s">
        <v>34</v>
      </c>
      <c r="D6" s="51" t="s">
        <v>35</v>
      </c>
      <c r="E6" s="51" t="s">
        <v>36</v>
      </c>
      <c r="F6" s="52">
        <v>115736.28000000001</v>
      </c>
      <c r="G6" s="52">
        <v>111538.39</v>
      </c>
      <c r="H6" s="52">
        <v>249.51000000000002</v>
      </c>
      <c r="I6" s="52">
        <v>0</v>
      </c>
      <c r="J6" s="52">
        <v>0</v>
      </c>
      <c r="K6" s="52">
        <v>0</v>
      </c>
      <c r="L6" s="52">
        <v>0</v>
      </c>
      <c r="M6" s="52">
        <f t="shared" ref="M6:M69" si="0">SUM(N6:AE6)</f>
        <v>0</v>
      </c>
      <c r="N6" s="52">
        <v>0</v>
      </c>
      <c r="O6" s="52">
        <v>0</v>
      </c>
      <c r="P6" s="52">
        <v>0</v>
      </c>
      <c r="Q6" s="52">
        <v>0</v>
      </c>
      <c r="R6" s="52">
        <v>0</v>
      </c>
      <c r="S6" s="52">
        <v>0</v>
      </c>
      <c r="T6" s="52">
        <v>0</v>
      </c>
      <c r="U6" s="52">
        <v>0</v>
      </c>
      <c r="V6" s="52">
        <v>0</v>
      </c>
      <c r="W6" s="52">
        <v>0</v>
      </c>
      <c r="X6" s="52">
        <v>0</v>
      </c>
      <c r="Y6" s="52">
        <v>0</v>
      </c>
      <c r="Z6" s="52">
        <v>0</v>
      </c>
      <c r="AA6" s="52">
        <v>0</v>
      </c>
      <c r="AB6" s="52">
        <v>0</v>
      </c>
      <c r="AC6" s="52">
        <v>0</v>
      </c>
      <c r="AD6" s="52">
        <v>0</v>
      </c>
      <c r="AE6" s="52">
        <v>0</v>
      </c>
      <c r="AF6" s="54">
        <v>227524.18000000002</v>
      </c>
      <c r="AG6" s="49">
        <f>AF6-'19.02.2024'!N7</f>
        <v>0</v>
      </c>
    </row>
    <row r="7" spans="1:33" x14ac:dyDescent="0.2">
      <c r="A7" s="56">
        <v>3</v>
      </c>
      <c r="B7" s="51" t="s">
        <v>37</v>
      </c>
      <c r="C7" s="51" t="s">
        <v>38</v>
      </c>
      <c r="D7" s="51" t="s">
        <v>31</v>
      </c>
      <c r="E7" s="53">
        <v>39234</v>
      </c>
      <c r="F7" s="52">
        <v>9444.7999999999993</v>
      </c>
      <c r="G7" s="52">
        <v>9055.84</v>
      </c>
      <c r="H7" s="52">
        <v>8708.2499999999982</v>
      </c>
      <c r="I7" s="52">
        <v>4166.2999999999993</v>
      </c>
      <c r="J7" s="52">
        <v>0</v>
      </c>
      <c r="K7" s="52">
        <v>0</v>
      </c>
      <c r="L7" s="52">
        <v>0</v>
      </c>
      <c r="M7" s="52">
        <f t="shared" si="0"/>
        <v>0</v>
      </c>
      <c r="N7" s="52">
        <v>0</v>
      </c>
      <c r="O7" s="52">
        <v>0</v>
      </c>
      <c r="P7" s="52">
        <v>0</v>
      </c>
      <c r="Q7" s="52">
        <v>0</v>
      </c>
      <c r="R7" s="52">
        <v>0</v>
      </c>
      <c r="S7" s="52">
        <v>0</v>
      </c>
      <c r="T7" s="52">
        <v>0</v>
      </c>
      <c r="U7" s="52">
        <v>0</v>
      </c>
      <c r="V7" s="52">
        <v>0</v>
      </c>
      <c r="W7" s="52">
        <v>0</v>
      </c>
      <c r="X7" s="52">
        <v>0</v>
      </c>
      <c r="Y7" s="52">
        <v>0</v>
      </c>
      <c r="Z7" s="52">
        <v>0</v>
      </c>
      <c r="AA7" s="52">
        <v>0</v>
      </c>
      <c r="AB7" s="52">
        <v>0</v>
      </c>
      <c r="AC7" s="52">
        <v>0</v>
      </c>
      <c r="AD7" s="52">
        <v>0</v>
      </c>
      <c r="AE7" s="52">
        <v>0</v>
      </c>
      <c r="AF7" s="54">
        <v>31375.19</v>
      </c>
      <c r="AG7" s="49">
        <f>AF7-'19.02.2024'!N8</f>
        <v>0</v>
      </c>
    </row>
    <row r="8" spans="1:33" x14ac:dyDescent="0.2">
      <c r="A8" s="56">
        <v>4</v>
      </c>
      <c r="B8" s="51" t="s">
        <v>39</v>
      </c>
      <c r="C8" s="51" t="s">
        <v>40</v>
      </c>
      <c r="D8" s="51" t="s">
        <v>41</v>
      </c>
      <c r="E8" s="51" t="s">
        <v>42</v>
      </c>
      <c r="F8" s="52">
        <v>141.25</v>
      </c>
      <c r="G8" s="52">
        <v>0</v>
      </c>
      <c r="H8" s="52">
        <v>0</v>
      </c>
      <c r="I8" s="52">
        <v>0</v>
      </c>
      <c r="J8" s="52">
        <v>0</v>
      </c>
      <c r="K8" s="52">
        <v>0</v>
      </c>
      <c r="L8" s="52">
        <v>0</v>
      </c>
      <c r="M8" s="52">
        <f t="shared" si="0"/>
        <v>0</v>
      </c>
      <c r="N8" s="52">
        <v>0</v>
      </c>
      <c r="O8" s="52">
        <v>0</v>
      </c>
      <c r="P8" s="52">
        <v>0</v>
      </c>
      <c r="Q8" s="52">
        <v>0</v>
      </c>
      <c r="R8" s="52">
        <v>0</v>
      </c>
      <c r="S8" s="52">
        <v>0</v>
      </c>
      <c r="T8" s="52">
        <v>0</v>
      </c>
      <c r="U8" s="52">
        <v>0</v>
      </c>
      <c r="V8" s="52">
        <v>0</v>
      </c>
      <c r="W8" s="52">
        <v>0</v>
      </c>
      <c r="X8" s="52">
        <v>0</v>
      </c>
      <c r="Y8" s="52">
        <v>0</v>
      </c>
      <c r="Z8" s="52">
        <v>0</v>
      </c>
      <c r="AA8" s="52">
        <v>0</v>
      </c>
      <c r="AB8" s="52">
        <v>0</v>
      </c>
      <c r="AC8" s="52">
        <v>0</v>
      </c>
      <c r="AD8" s="52">
        <v>0</v>
      </c>
      <c r="AE8" s="52">
        <v>0</v>
      </c>
      <c r="AF8" s="54">
        <v>141.25</v>
      </c>
      <c r="AG8" s="49">
        <f>AF8-'19.02.2024'!N9</f>
        <v>0</v>
      </c>
    </row>
    <row r="9" spans="1:33" x14ac:dyDescent="0.2">
      <c r="A9" s="56">
        <v>5</v>
      </c>
      <c r="B9" s="51" t="s">
        <v>43</v>
      </c>
      <c r="C9" s="51" t="s">
        <v>44</v>
      </c>
      <c r="D9" s="51" t="s">
        <v>45</v>
      </c>
      <c r="E9" s="51" t="s">
        <v>42</v>
      </c>
      <c r="F9" s="52">
        <v>92.21</v>
      </c>
      <c r="G9" s="52">
        <v>0</v>
      </c>
      <c r="H9" s="52">
        <v>0</v>
      </c>
      <c r="I9" s="52">
        <v>0</v>
      </c>
      <c r="J9" s="52">
        <v>0</v>
      </c>
      <c r="K9" s="52">
        <v>0</v>
      </c>
      <c r="L9" s="52">
        <v>0</v>
      </c>
      <c r="M9" s="52">
        <f t="shared" si="0"/>
        <v>0</v>
      </c>
      <c r="N9" s="52">
        <v>0</v>
      </c>
      <c r="O9" s="52">
        <v>0</v>
      </c>
      <c r="P9" s="52">
        <v>0</v>
      </c>
      <c r="Q9" s="52">
        <v>0</v>
      </c>
      <c r="R9" s="52">
        <v>0</v>
      </c>
      <c r="S9" s="52">
        <v>0</v>
      </c>
      <c r="T9" s="52">
        <v>0</v>
      </c>
      <c r="U9" s="52">
        <v>0</v>
      </c>
      <c r="V9" s="52">
        <v>0</v>
      </c>
      <c r="W9" s="52">
        <v>0</v>
      </c>
      <c r="X9" s="52">
        <v>0</v>
      </c>
      <c r="Y9" s="52">
        <v>0</v>
      </c>
      <c r="Z9" s="52">
        <v>0</v>
      </c>
      <c r="AA9" s="52">
        <v>0</v>
      </c>
      <c r="AB9" s="52">
        <v>0</v>
      </c>
      <c r="AC9" s="52">
        <v>0</v>
      </c>
      <c r="AD9" s="52">
        <v>0</v>
      </c>
      <c r="AE9" s="52">
        <v>0</v>
      </c>
      <c r="AF9" s="54">
        <v>92.21</v>
      </c>
      <c r="AG9" s="49">
        <f>AF9-'19.02.2024'!N10</f>
        <v>0</v>
      </c>
    </row>
    <row r="10" spans="1:33" x14ac:dyDescent="0.2">
      <c r="A10" s="56">
        <v>6</v>
      </c>
      <c r="B10" s="51" t="s">
        <v>46</v>
      </c>
      <c r="C10" s="51" t="s">
        <v>47</v>
      </c>
      <c r="D10" s="51" t="s">
        <v>48</v>
      </c>
      <c r="E10" s="51" t="s">
        <v>49</v>
      </c>
      <c r="F10" s="52">
        <v>130816.06999999999</v>
      </c>
      <c r="G10" s="52">
        <v>285.01</v>
      </c>
      <c r="H10" s="52">
        <v>0</v>
      </c>
      <c r="I10" s="52">
        <v>0</v>
      </c>
      <c r="J10" s="52">
        <v>0</v>
      </c>
      <c r="K10" s="52">
        <v>0</v>
      </c>
      <c r="L10" s="52">
        <v>0</v>
      </c>
      <c r="M10" s="52">
        <f t="shared" si="0"/>
        <v>0</v>
      </c>
      <c r="N10" s="52">
        <v>0</v>
      </c>
      <c r="O10" s="52">
        <v>0</v>
      </c>
      <c r="P10" s="52">
        <v>0</v>
      </c>
      <c r="Q10" s="52">
        <v>0</v>
      </c>
      <c r="R10" s="52">
        <v>0</v>
      </c>
      <c r="S10" s="52">
        <v>0</v>
      </c>
      <c r="T10" s="52">
        <v>0</v>
      </c>
      <c r="U10" s="52">
        <v>0</v>
      </c>
      <c r="V10" s="52">
        <v>0</v>
      </c>
      <c r="W10" s="52">
        <v>0</v>
      </c>
      <c r="X10" s="52">
        <v>0</v>
      </c>
      <c r="Y10" s="52">
        <v>0</v>
      </c>
      <c r="Z10" s="52">
        <v>0</v>
      </c>
      <c r="AA10" s="52">
        <v>0</v>
      </c>
      <c r="AB10" s="52">
        <v>0</v>
      </c>
      <c r="AC10" s="52">
        <v>0</v>
      </c>
      <c r="AD10" s="52">
        <v>0</v>
      </c>
      <c r="AE10" s="52">
        <v>0</v>
      </c>
      <c r="AF10" s="54">
        <v>131101.07999999999</v>
      </c>
      <c r="AG10" s="49">
        <f>AF10-'19.02.2024'!N11</f>
        <v>0</v>
      </c>
    </row>
    <row r="11" spans="1:33" x14ac:dyDescent="0.2">
      <c r="A11" s="56">
        <v>7</v>
      </c>
      <c r="B11" s="51" t="s">
        <v>50</v>
      </c>
      <c r="C11" s="51" t="s">
        <v>51</v>
      </c>
      <c r="D11" s="51" t="s">
        <v>52</v>
      </c>
      <c r="E11" s="51" t="s">
        <v>53</v>
      </c>
      <c r="F11" s="52">
        <v>199991.71999999997</v>
      </c>
      <c r="G11" s="52">
        <v>191396.62999999998</v>
      </c>
      <c r="H11" s="52">
        <v>184072.33</v>
      </c>
      <c r="I11" s="52">
        <v>407.18</v>
      </c>
      <c r="J11" s="52">
        <v>0</v>
      </c>
      <c r="K11" s="52">
        <v>0</v>
      </c>
      <c r="L11" s="52">
        <v>0</v>
      </c>
      <c r="M11" s="52">
        <f t="shared" si="0"/>
        <v>0</v>
      </c>
      <c r="N11" s="52">
        <v>0</v>
      </c>
      <c r="O11" s="52">
        <v>0</v>
      </c>
      <c r="P11" s="52">
        <v>0</v>
      </c>
      <c r="Q11" s="52">
        <v>0</v>
      </c>
      <c r="R11" s="52">
        <v>0</v>
      </c>
      <c r="S11" s="52">
        <v>0</v>
      </c>
      <c r="T11" s="52">
        <v>0</v>
      </c>
      <c r="U11" s="52">
        <v>0</v>
      </c>
      <c r="V11" s="52">
        <v>0</v>
      </c>
      <c r="W11" s="52">
        <v>0</v>
      </c>
      <c r="X11" s="52">
        <v>0</v>
      </c>
      <c r="Y11" s="52">
        <v>0</v>
      </c>
      <c r="Z11" s="52">
        <v>0</v>
      </c>
      <c r="AA11" s="52">
        <v>0</v>
      </c>
      <c r="AB11" s="52">
        <v>0</v>
      </c>
      <c r="AC11" s="52">
        <v>0</v>
      </c>
      <c r="AD11" s="52">
        <v>0</v>
      </c>
      <c r="AE11" s="52">
        <v>0</v>
      </c>
      <c r="AF11" s="54">
        <v>575867.86</v>
      </c>
      <c r="AG11" s="49">
        <f>AF11-'19.02.2024'!N12</f>
        <v>0</v>
      </c>
    </row>
    <row r="12" spans="1:33" x14ac:dyDescent="0.2">
      <c r="A12" s="56">
        <v>8</v>
      </c>
      <c r="B12" s="51" t="s">
        <v>54</v>
      </c>
      <c r="C12" s="51" t="s">
        <v>55</v>
      </c>
      <c r="D12" s="51" t="s">
        <v>56</v>
      </c>
      <c r="E12" s="51" t="s">
        <v>53</v>
      </c>
      <c r="F12" s="52">
        <v>15082.460000000001</v>
      </c>
      <c r="G12" s="52">
        <v>14918.400000000001</v>
      </c>
      <c r="H12" s="52">
        <v>15203.57</v>
      </c>
      <c r="I12" s="52">
        <v>15011.65</v>
      </c>
      <c r="J12" s="52">
        <v>3638.7</v>
      </c>
      <c r="K12" s="52">
        <v>0</v>
      </c>
      <c r="L12" s="52">
        <v>0</v>
      </c>
      <c r="M12" s="52">
        <f t="shared" si="0"/>
        <v>0</v>
      </c>
      <c r="N12" s="52">
        <v>0</v>
      </c>
      <c r="O12" s="52">
        <v>0</v>
      </c>
      <c r="P12" s="52">
        <v>0</v>
      </c>
      <c r="Q12" s="52">
        <v>0</v>
      </c>
      <c r="R12" s="52">
        <v>0</v>
      </c>
      <c r="S12" s="52">
        <v>0</v>
      </c>
      <c r="T12" s="52">
        <v>0</v>
      </c>
      <c r="U12" s="52">
        <v>0</v>
      </c>
      <c r="V12" s="52">
        <v>0</v>
      </c>
      <c r="W12" s="52">
        <v>0</v>
      </c>
      <c r="X12" s="52">
        <v>0</v>
      </c>
      <c r="Y12" s="52">
        <v>0</v>
      </c>
      <c r="Z12" s="52">
        <v>0</v>
      </c>
      <c r="AA12" s="52">
        <v>0</v>
      </c>
      <c r="AB12" s="52">
        <v>0</v>
      </c>
      <c r="AC12" s="52">
        <v>0</v>
      </c>
      <c r="AD12" s="52">
        <v>0</v>
      </c>
      <c r="AE12" s="52">
        <v>0</v>
      </c>
      <c r="AF12" s="54">
        <v>63854.78</v>
      </c>
      <c r="AG12" s="49">
        <f>AF12-'19.02.2024'!N13</f>
        <v>0</v>
      </c>
    </row>
    <row r="13" spans="1:33" x14ac:dyDescent="0.2">
      <c r="A13" s="56">
        <v>9</v>
      </c>
      <c r="B13" s="51" t="s">
        <v>57</v>
      </c>
      <c r="C13" s="51" t="s">
        <v>58</v>
      </c>
      <c r="D13" s="51" t="s">
        <v>59</v>
      </c>
      <c r="E13" s="51" t="s">
        <v>53</v>
      </c>
      <c r="F13" s="52">
        <v>1547.8899999999999</v>
      </c>
      <c r="G13" s="52">
        <v>1531.06</v>
      </c>
      <c r="H13" s="52">
        <v>1559.9699999999998</v>
      </c>
      <c r="I13" s="52">
        <v>1540.03</v>
      </c>
      <c r="J13" s="52">
        <v>350.44</v>
      </c>
      <c r="K13" s="52">
        <v>0</v>
      </c>
      <c r="L13" s="52">
        <v>0</v>
      </c>
      <c r="M13" s="52">
        <f t="shared" si="0"/>
        <v>0</v>
      </c>
      <c r="N13" s="52">
        <v>0</v>
      </c>
      <c r="O13" s="52">
        <v>0</v>
      </c>
      <c r="P13" s="52">
        <v>0</v>
      </c>
      <c r="Q13" s="52">
        <v>0</v>
      </c>
      <c r="R13" s="52">
        <v>0</v>
      </c>
      <c r="S13" s="52">
        <v>0</v>
      </c>
      <c r="T13" s="52">
        <v>0</v>
      </c>
      <c r="U13" s="52">
        <v>0</v>
      </c>
      <c r="V13" s="52">
        <v>0</v>
      </c>
      <c r="W13" s="52">
        <v>0</v>
      </c>
      <c r="X13" s="52">
        <v>0</v>
      </c>
      <c r="Y13" s="52">
        <v>0</v>
      </c>
      <c r="Z13" s="52">
        <v>0</v>
      </c>
      <c r="AA13" s="52">
        <v>0</v>
      </c>
      <c r="AB13" s="52">
        <v>0</v>
      </c>
      <c r="AC13" s="52">
        <v>0</v>
      </c>
      <c r="AD13" s="52">
        <v>0</v>
      </c>
      <c r="AE13" s="52">
        <v>0</v>
      </c>
      <c r="AF13" s="54">
        <v>6529.3899999999994</v>
      </c>
      <c r="AG13" s="49">
        <f>AF13-'19.02.2024'!N14</f>
        <v>0</v>
      </c>
    </row>
    <row r="14" spans="1:33" x14ac:dyDescent="0.2">
      <c r="A14" s="56">
        <v>10</v>
      </c>
      <c r="B14" s="51" t="s">
        <v>60</v>
      </c>
      <c r="C14" s="51" t="s">
        <v>61</v>
      </c>
      <c r="D14" s="51" t="s">
        <v>62</v>
      </c>
      <c r="E14" s="51" t="s">
        <v>63</v>
      </c>
      <c r="F14" s="52">
        <v>57099.590000000004</v>
      </c>
      <c r="G14" s="52">
        <v>54569.36</v>
      </c>
      <c r="H14" s="52">
        <v>52712.38</v>
      </c>
      <c r="I14" s="52">
        <v>50850.31</v>
      </c>
      <c r="J14" s="52">
        <v>48995.869999999995</v>
      </c>
      <c r="K14" s="52">
        <v>47123.63</v>
      </c>
      <c r="L14" s="52">
        <v>11415.82</v>
      </c>
      <c r="M14" s="52">
        <f t="shared" si="0"/>
        <v>0</v>
      </c>
      <c r="N14" s="52">
        <v>0</v>
      </c>
      <c r="O14" s="52">
        <v>0</v>
      </c>
      <c r="P14" s="52">
        <v>0</v>
      </c>
      <c r="Q14" s="52">
        <v>0</v>
      </c>
      <c r="R14" s="52">
        <v>0</v>
      </c>
      <c r="S14" s="52">
        <v>0</v>
      </c>
      <c r="T14" s="52">
        <v>0</v>
      </c>
      <c r="U14" s="52">
        <v>0</v>
      </c>
      <c r="V14" s="52">
        <v>0</v>
      </c>
      <c r="W14" s="52">
        <v>0</v>
      </c>
      <c r="X14" s="52">
        <v>0</v>
      </c>
      <c r="Y14" s="52">
        <v>0</v>
      </c>
      <c r="Z14" s="52">
        <v>0</v>
      </c>
      <c r="AA14" s="52">
        <v>0</v>
      </c>
      <c r="AB14" s="52">
        <v>0</v>
      </c>
      <c r="AC14" s="52">
        <v>0</v>
      </c>
      <c r="AD14" s="52">
        <v>0</v>
      </c>
      <c r="AE14" s="52">
        <v>0</v>
      </c>
      <c r="AF14" s="54">
        <v>322766.96000000002</v>
      </c>
      <c r="AG14" s="49">
        <f>AF14-'19.02.2024'!N15</f>
        <v>0</v>
      </c>
    </row>
    <row r="15" spans="1:33" x14ac:dyDescent="0.2">
      <c r="A15" s="56">
        <v>11</v>
      </c>
      <c r="B15" s="51" t="s">
        <v>64</v>
      </c>
      <c r="C15" s="51" t="s">
        <v>65</v>
      </c>
      <c r="D15" s="51" t="s">
        <v>66</v>
      </c>
      <c r="E15" s="51" t="s">
        <v>67</v>
      </c>
      <c r="F15" s="52">
        <v>40524.639999999999</v>
      </c>
      <c r="G15" s="52">
        <v>38845.560000000005</v>
      </c>
      <c r="H15" s="52">
        <v>37525.79</v>
      </c>
      <c r="I15" s="52">
        <v>36277.409999999996</v>
      </c>
      <c r="J15" s="52">
        <v>35040.119999999995</v>
      </c>
      <c r="K15" s="52">
        <v>33778.939999999995</v>
      </c>
      <c r="L15" s="52">
        <v>32531.390000000003</v>
      </c>
      <c r="M15" s="52">
        <f t="shared" si="0"/>
        <v>31301.81</v>
      </c>
      <c r="N15" s="52">
        <v>31285.57</v>
      </c>
      <c r="O15" s="52">
        <v>16.240000000000002</v>
      </c>
      <c r="P15" s="52">
        <v>0</v>
      </c>
      <c r="Q15" s="52">
        <v>0</v>
      </c>
      <c r="R15" s="52">
        <v>0</v>
      </c>
      <c r="S15" s="52">
        <v>0</v>
      </c>
      <c r="T15" s="52">
        <v>0</v>
      </c>
      <c r="U15" s="52">
        <v>0</v>
      </c>
      <c r="V15" s="52">
        <v>0</v>
      </c>
      <c r="W15" s="52">
        <v>0</v>
      </c>
      <c r="X15" s="52">
        <v>0</v>
      </c>
      <c r="Y15" s="52">
        <v>0</v>
      </c>
      <c r="Z15" s="52">
        <v>0</v>
      </c>
      <c r="AA15" s="52">
        <v>0</v>
      </c>
      <c r="AB15" s="52">
        <v>0</v>
      </c>
      <c r="AC15" s="52">
        <v>0</v>
      </c>
      <c r="AD15" s="52">
        <v>0</v>
      </c>
      <c r="AE15" s="52">
        <v>0</v>
      </c>
      <c r="AF15" s="54">
        <v>285825.66000000003</v>
      </c>
      <c r="AG15" s="49">
        <f>AF15-'19.02.2024'!N16</f>
        <v>0</v>
      </c>
    </row>
    <row r="16" spans="1:33" x14ac:dyDescent="0.2">
      <c r="A16" s="56">
        <v>12</v>
      </c>
      <c r="B16" s="51" t="s">
        <v>68</v>
      </c>
      <c r="C16" s="51" t="s">
        <v>69</v>
      </c>
      <c r="D16" s="51" t="s">
        <v>70</v>
      </c>
      <c r="E16" s="51" t="s">
        <v>71</v>
      </c>
      <c r="F16" s="52">
        <v>3370.7299999999996</v>
      </c>
      <c r="G16" s="52">
        <v>3247.0899999999997</v>
      </c>
      <c r="H16" s="52">
        <v>3133.66</v>
      </c>
      <c r="I16" s="52">
        <v>3019.94</v>
      </c>
      <c r="J16" s="52">
        <v>2906.41</v>
      </c>
      <c r="K16" s="52">
        <v>1379.5499999999997</v>
      </c>
      <c r="L16" s="52">
        <v>0</v>
      </c>
      <c r="M16" s="52">
        <f t="shared" si="0"/>
        <v>0</v>
      </c>
      <c r="N16" s="52">
        <v>0</v>
      </c>
      <c r="O16" s="52">
        <v>0</v>
      </c>
      <c r="P16" s="52">
        <v>0</v>
      </c>
      <c r="Q16" s="52">
        <v>0</v>
      </c>
      <c r="R16" s="52">
        <v>0</v>
      </c>
      <c r="S16" s="52">
        <v>0</v>
      </c>
      <c r="T16" s="52">
        <v>0</v>
      </c>
      <c r="U16" s="52">
        <v>0</v>
      </c>
      <c r="V16" s="52">
        <v>0</v>
      </c>
      <c r="W16" s="52">
        <v>0</v>
      </c>
      <c r="X16" s="52">
        <v>0</v>
      </c>
      <c r="Y16" s="52">
        <v>0</v>
      </c>
      <c r="Z16" s="52">
        <v>0</v>
      </c>
      <c r="AA16" s="52">
        <v>0</v>
      </c>
      <c r="AB16" s="52">
        <v>0</v>
      </c>
      <c r="AC16" s="52">
        <v>0</v>
      </c>
      <c r="AD16" s="52">
        <v>0</v>
      </c>
      <c r="AE16" s="52">
        <v>0</v>
      </c>
      <c r="AF16" s="54">
        <v>17057.38</v>
      </c>
      <c r="AG16" s="49">
        <f>AF16-'19.02.2024'!N17</f>
        <v>0</v>
      </c>
    </row>
    <row r="17" spans="1:33" x14ac:dyDescent="0.2">
      <c r="A17" s="56">
        <v>13</v>
      </c>
      <c r="B17" s="51" t="s">
        <v>72</v>
      </c>
      <c r="C17" s="51" t="s">
        <v>73</v>
      </c>
      <c r="D17" s="51" t="s">
        <v>74</v>
      </c>
      <c r="E17" s="51" t="s">
        <v>75</v>
      </c>
      <c r="F17" s="52">
        <v>9362.8799999999992</v>
      </c>
      <c r="G17" s="52">
        <v>8984.74</v>
      </c>
      <c r="H17" s="52">
        <v>8612.7200000000012</v>
      </c>
      <c r="I17" s="52">
        <v>8239.7000000000007</v>
      </c>
      <c r="J17" s="52">
        <v>7867.67</v>
      </c>
      <c r="K17" s="52">
        <v>5659.26</v>
      </c>
      <c r="L17" s="52">
        <v>0</v>
      </c>
      <c r="M17" s="52">
        <f t="shared" si="0"/>
        <v>0</v>
      </c>
      <c r="N17" s="52">
        <v>0</v>
      </c>
      <c r="O17" s="52">
        <v>0</v>
      </c>
      <c r="P17" s="52">
        <v>0</v>
      </c>
      <c r="Q17" s="52">
        <v>0</v>
      </c>
      <c r="R17" s="52">
        <v>0</v>
      </c>
      <c r="S17" s="52">
        <v>0</v>
      </c>
      <c r="T17" s="52">
        <v>0</v>
      </c>
      <c r="U17" s="52">
        <v>0</v>
      </c>
      <c r="V17" s="52">
        <v>0</v>
      </c>
      <c r="W17" s="52">
        <v>0</v>
      </c>
      <c r="X17" s="52">
        <v>0</v>
      </c>
      <c r="Y17" s="52">
        <v>0</v>
      </c>
      <c r="Z17" s="52">
        <v>0</v>
      </c>
      <c r="AA17" s="52">
        <v>0</v>
      </c>
      <c r="AB17" s="52">
        <v>0</v>
      </c>
      <c r="AC17" s="52">
        <v>0</v>
      </c>
      <c r="AD17" s="52">
        <v>0</v>
      </c>
      <c r="AE17" s="52">
        <v>0</v>
      </c>
      <c r="AF17" s="54">
        <v>48726.97</v>
      </c>
      <c r="AG17" s="49">
        <f>AF17-'19.02.2024'!N18</f>
        <v>0</v>
      </c>
    </row>
    <row r="18" spans="1:33" x14ac:dyDescent="0.2">
      <c r="A18" s="56">
        <v>14</v>
      </c>
      <c r="B18" s="51" t="s">
        <v>76</v>
      </c>
      <c r="C18" s="51" t="s">
        <v>77</v>
      </c>
      <c r="D18" s="51" t="s">
        <v>78</v>
      </c>
      <c r="E18" s="51" t="s">
        <v>79</v>
      </c>
      <c r="F18" s="52">
        <v>7986.3499999999995</v>
      </c>
      <c r="G18" s="52">
        <v>7657.49</v>
      </c>
      <c r="H18" s="52">
        <v>7334</v>
      </c>
      <c r="I18" s="52">
        <v>7009.5599999999995</v>
      </c>
      <c r="J18" s="52">
        <v>6686.03</v>
      </c>
      <c r="K18" s="52">
        <v>4804.53</v>
      </c>
      <c r="L18" s="52">
        <v>0</v>
      </c>
      <c r="M18" s="52">
        <f t="shared" si="0"/>
        <v>0</v>
      </c>
      <c r="N18" s="52">
        <v>0</v>
      </c>
      <c r="O18" s="52">
        <v>0</v>
      </c>
      <c r="P18" s="52">
        <v>0</v>
      </c>
      <c r="Q18" s="52">
        <v>0</v>
      </c>
      <c r="R18" s="52">
        <v>0</v>
      </c>
      <c r="S18" s="52">
        <v>0</v>
      </c>
      <c r="T18" s="52">
        <v>0</v>
      </c>
      <c r="U18" s="52">
        <v>0</v>
      </c>
      <c r="V18" s="52">
        <v>0</v>
      </c>
      <c r="W18" s="52">
        <v>0</v>
      </c>
      <c r="X18" s="52">
        <v>0</v>
      </c>
      <c r="Y18" s="52">
        <v>0</v>
      </c>
      <c r="Z18" s="52">
        <v>0</v>
      </c>
      <c r="AA18" s="52">
        <v>0</v>
      </c>
      <c r="AB18" s="52">
        <v>0</v>
      </c>
      <c r="AC18" s="52">
        <v>0</v>
      </c>
      <c r="AD18" s="52">
        <v>0</v>
      </c>
      <c r="AE18" s="52">
        <v>0</v>
      </c>
      <c r="AF18" s="54">
        <v>41477.96</v>
      </c>
      <c r="AG18" s="49">
        <f>AF18-'19.02.2024'!N19</f>
        <v>0</v>
      </c>
    </row>
    <row r="19" spans="1:33" x14ac:dyDescent="0.2">
      <c r="A19" s="56">
        <v>15</v>
      </c>
      <c r="B19" s="51" t="s">
        <v>80</v>
      </c>
      <c r="C19" s="51" t="s">
        <v>81</v>
      </c>
      <c r="D19" s="51" t="s">
        <v>82</v>
      </c>
      <c r="E19" s="51" t="s">
        <v>83</v>
      </c>
      <c r="F19" s="52">
        <v>62045.07</v>
      </c>
      <c r="G19" s="52">
        <v>59261.07</v>
      </c>
      <c r="H19" s="52">
        <v>57358.03</v>
      </c>
      <c r="I19" s="52">
        <v>55449.77</v>
      </c>
      <c r="J19" s="52">
        <v>53558.5</v>
      </c>
      <c r="K19" s="52">
        <v>51630.63</v>
      </c>
      <c r="L19" s="52">
        <v>49723.7</v>
      </c>
      <c r="M19" s="52">
        <f t="shared" si="0"/>
        <v>47850.44</v>
      </c>
      <c r="N19" s="52">
        <v>47744.03</v>
      </c>
      <c r="O19" s="52">
        <v>106.41000000000001</v>
      </c>
      <c r="P19" s="52">
        <v>0</v>
      </c>
      <c r="Q19" s="52">
        <v>0</v>
      </c>
      <c r="R19" s="52">
        <v>0</v>
      </c>
      <c r="S19" s="52">
        <v>0</v>
      </c>
      <c r="T19" s="52">
        <v>0</v>
      </c>
      <c r="U19" s="52">
        <v>0</v>
      </c>
      <c r="V19" s="52">
        <v>0</v>
      </c>
      <c r="W19" s="52">
        <v>0</v>
      </c>
      <c r="X19" s="52">
        <v>0</v>
      </c>
      <c r="Y19" s="52">
        <v>0</v>
      </c>
      <c r="Z19" s="52">
        <v>0</v>
      </c>
      <c r="AA19" s="52">
        <v>0</v>
      </c>
      <c r="AB19" s="52">
        <v>0</v>
      </c>
      <c r="AC19" s="52">
        <v>0</v>
      </c>
      <c r="AD19" s="52">
        <v>0</v>
      </c>
      <c r="AE19" s="52">
        <v>0</v>
      </c>
      <c r="AF19" s="54">
        <v>436877.2099999999</v>
      </c>
      <c r="AG19" s="49">
        <f>AF19-'19.02.2024'!N20</f>
        <v>0</v>
      </c>
    </row>
    <row r="20" spans="1:33" x14ac:dyDescent="0.2">
      <c r="A20" s="56">
        <v>16</v>
      </c>
      <c r="B20" s="51" t="s">
        <v>84</v>
      </c>
      <c r="C20" s="51" t="s">
        <v>85</v>
      </c>
      <c r="D20" s="51" t="s">
        <v>86</v>
      </c>
      <c r="E20" s="51" t="s">
        <v>87</v>
      </c>
      <c r="F20" s="52">
        <v>1820.71</v>
      </c>
      <c r="G20" s="52">
        <v>1746.4399999999998</v>
      </c>
      <c r="H20" s="52">
        <v>1673.43</v>
      </c>
      <c r="I20" s="52">
        <v>1600.22</v>
      </c>
      <c r="J20" s="52">
        <v>1527.24</v>
      </c>
      <c r="K20" s="52">
        <v>1453.7</v>
      </c>
      <c r="L20" s="52">
        <v>4.01</v>
      </c>
      <c r="M20" s="52">
        <f t="shared" si="0"/>
        <v>0</v>
      </c>
      <c r="N20" s="52">
        <v>0</v>
      </c>
      <c r="O20" s="52">
        <v>0</v>
      </c>
      <c r="P20" s="52">
        <v>0</v>
      </c>
      <c r="Q20" s="52">
        <v>0</v>
      </c>
      <c r="R20" s="52">
        <v>0</v>
      </c>
      <c r="S20" s="52">
        <v>0</v>
      </c>
      <c r="T20" s="52">
        <v>0</v>
      </c>
      <c r="U20" s="52">
        <v>0</v>
      </c>
      <c r="V20" s="52">
        <v>0</v>
      </c>
      <c r="W20" s="52">
        <v>0</v>
      </c>
      <c r="X20" s="52">
        <v>0</v>
      </c>
      <c r="Y20" s="52">
        <v>0</v>
      </c>
      <c r="Z20" s="52">
        <v>0</v>
      </c>
      <c r="AA20" s="52">
        <v>0</v>
      </c>
      <c r="AB20" s="52">
        <v>0</v>
      </c>
      <c r="AC20" s="52">
        <v>0</v>
      </c>
      <c r="AD20" s="52">
        <v>0</v>
      </c>
      <c r="AE20" s="52">
        <v>0</v>
      </c>
      <c r="AF20" s="54">
        <v>9825.7500000000018</v>
      </c>
      <c r="AG20" s="49">
        <f>AF20-'19.02.2024'!N21</f>
        <v>0</v>
      </c>
    </row>
    <row r="21" spans="1:33" x14ac:dyDescent="0.2">
      <c r="A21" s="56">
        <v>17</v>
      </c>
      <c r="B21" s="51" t="s">
        <v>88</v>
      </c>
      <c r="C21" s="51" t="s">
        <v>89</v>
      </c>
      <c r="D21" s="51" t="s">
        <v>90</v>
      </c>
      <c r="E21" s="51" t="s">
        <v>91</v>
      </c>
      <c r="F21" s="52">
        <v>36663.440000000002</v>
      </c>
      <c r="G21" s="52">
        <v>35308.310000000005</v>
      </c>
      <c r="H21" s="52">
        <v>34106.839999999997</v>
      </c>
      <c r="I21" s="52">
        <v>32902.04</v>
      </c>
      <c r="J21" s="52">
        <v>31702.23</v>
      </c>
      <c r="K21" s="52">
        <v>30490.850000000002</v>
      </c>
      <c r="L21" s="52">
        <v>7421.49</v>
      </c>
      <c r="M21" s="52">
        <f t="shared" si="0"/>
        <v>0</v>
      </c>
      <c r="N21" s="52">
        <v>0</v>
      </c>
      <c r="O21" s="52">
        <v>0</v>
      </c>
      <c r="P21" s="52">
        <v>0</v>
      </c>
      <c r="Q21" s="52">
        <v>0</v>
      </c>
      <c r="R21" s="52">
        <v>0</v>
      </c>
      <c r="S21" s="52">
        <v>0</v>
      </c>
      <c r="T21" s="52">
        <v>0</v>
      </c>
      <c r="U21" s="52">
        <v>0</v>
      </c>
      <c r="V21" s="52">
        <v>0</v>
      </c>
      <c r="W21" s="52">
        <v>0</v>
      </c>
      <c r="X21" s="52">
        <v>0</v>
      </c>
      <c r="Y21" s="52">
        <v>0</v>
      </c>
      <c r="Z21" s="52">
        <v>0</v>
      </c>
      <c r="AA21" s="52">
        <v>0</v>
      </c>
      <c r="AB21" s="52">
        <v>0</v>
      </c>
      <c r="AC21" s="52">
        <v>0</v>
      </c>
      <c r="AD21" s="52">
        <v>0</v>
      </c>
      <c r="AE21" s="52">
        <v>0</v>
      </c>
      <c r="AF21" s="54">
        <v>208595.20000000001</v>
      </c>
      <c r="AG21" s="49">
        <f>AF21-'19.02.2024'!N22</f>
        <v>0</v>
      </c>
    </row>
    <row r="22" spans="1:33" x14ac:dyDescent="0.2">
      <c r="A22" s="56">
        <v>18</v>
      </c>
      <c r="B22" s="51" t="s">
        <v>92</v>
      </c>
      <c r="C22" s="51" t="s">
        <v>93</v>
      </c>
      <c r="D22" s="51" t="s">
        <v>94</v>
      </c>
      <c r="E22" s="51" t="s">
        <v>95</v>
      </c>
      <c r="F22" s="52">
        <v>16824.5</v>
      </c>
      <c r="G22" s="52">
        <v>16280.759999999998</v>
      </c>
      <c r="H22" s="52">
        <v>15712.17</v>
      </c>
      <c r="I22" s="52">
        <v>15142.009999999998</v>
      </c>
      <c r="J22" s="52">
        <v>14573.01</v>
      </c>
      <c r="K22" s="52">
        <v>7049.26</v>
      </c>
      <c r="L22" s="52">
        <v>0</v>
      </c>
      <c r="M22" s="52">
        <f t="shared" si="0"/>
        <v>0</v>
      </c>
      <c r="N22" s="52">
        <v>0</v>
      </c>
      <c r="O22" s="52">
        <v>0</v>
      </c>
      <c r="P22" s="52">
        <v>0</v>
      </c>
      <c r="Q22" s="52">
        <v>0</v>
      </c>
      <c r="R22" s="52">
        <v>0</v>
      </c>
      <c r="S22" s="52">
        <v>0</v>
      </c>
      <c r="T22" s="52">
        <v>0</v>
      </c>
      <c r="U22" s="52">
        <v>0</v>
      </c>
      <c r="V22" s="52">
        <v>0</v>
      </c>
      <c r="W22" s="52">
        <v>0</v>
      </c>
      <c r="X22" s="52">
        <v>0</v>
      </c>
      <c r="Y22" s="52">
        <v>0</v>
      </c>
      <c r="Z22" s="52">
        <v>0</v>
      </c>
      <c r="AA22" s="52">
        <v>0</v>
      </c>
      <c r="AB22" s="52">
        <v>0</v>
      </c>
      <c r="AC22" s="52">
        <v>0</v>
      </c>
      <c r="AD22" s="52">
        <v>0</v>
      </c>
      <c r="AE22" s="52">
        <v>0</v>
      </c>
      <c r="AF22" s="54">
        <v>85581.709999999977</v>
      </c>
      <c r="AG22" s="49">
        <f>AF22-'19.02.2024'!N23</f>
        <v>0</v>
      </c>
    </row>
    <row r="23" spans="1:33" x14ac:dyDescent="0.2">
      <c r="A23" s="56">
        <v>19</v>
      </c>
      <c r="B23" s="51" t="s">
        <v>96</v>
      </c>
      <c r="C23" s="51" t="s">
        <v>97</v>
      </c>
      <c r="D23" s="51" t="s">
        <v>98</v>
      </c>
      <c r="E23" s="51" t="s">
        <v>99</v>
      </c>
      <c r="F23" s="52">
        <v>42200.83</v>
      </c>
      <c r="G23" s="52">
        <v>20434.050000000003</v>
      </c>
      <c r="H23" s="52">
        <v>0</v>
      </c>
      <c r="I23" s="52">
        <v>0</v>
      </c>
      <c r="J23" s="52">
        <v>0</v>
      </c>
      <c r="K23" s="52">
        <v>0</v>
      </c>
      <c r="L23" s="52">
        <v>0</v>
      </c>
      <c r="M23" s="52">
        <f t="shared" si="0"/>
        <v>0</v>
      </c>
      <c r="N23" s="52">
        <v>0</v>
      </c>
      <c r="O23" s="52">
        <v>0</v>
      </c>
      <c r="P23" s="52">
        <v>0</v>
      </c>
      <c r="Q23" s="52">
        <v>0</v>
      </c>
      <c r="R23" s="52">
        <v>0</v>
      </c>
      <c r="S23" s="52">
        <v>0</v>
      </c>
      <c r="T23" s="52">
        <v>0</v>
      </c>
      <c r="U23" s="52">
        <v>0</v>
      </c>
      <c r="V23" s="52">
        <v>0</v>
      </c>
      <c r="W23" s="52">
        <v>0</v>
      </c>
      <c r="X23" s="52">
        <v>0</v>
      </c>
      <c r="Y23" s="52">
        <v>0</v>
      </c>
      <c r="Z23" s="52">
        <v>0</v>
      </c>
      <c r="AA23" s="52">
        <v>0</v>
      </c>
      <c r="AB23" s="52">
        <v>0</v>
      </c>
      <c r="AC23" s="52">
        <v>0</v>
      </c>
      <c r="AD23" s="52">
        <v>0</v>
      </c>
      <c r="AE23" s="52">
        <v>0</v>
      </c>
      <c r="AF23" s="54">
        <v>62634.880000000005</v>
      </c>
      <c r="AG23" s="49">
        <f>AF23-'19.02.2024'!N24</f>
        <v>0</v>
      </c>
    </row>
    <row r="24" spans="1:33" x14ac:dyDescent="0.2">
      <c r="A24" s="56">
        <v>20</v>
      </c>
      <c r="B24" s="51" t="s">
        <v>100</v>
      </c>
      <c r="C24" s="51" t="s">
        <v>101</v>
      </c>
      <c r="D24" s="51" t="s">
        <v>102</v>
      </c>
      <c r="E24" s="51" t="s">
        <v>103</v>
      </c>
      <c r="F24" s="52">
        <v>54153.91</v>
      </c>
      <c r="G24" s="52">
        <v>51632.1</v>
      </c>
      <c r="H24" s="52">
        <v>49904.659999999996</v>
      </c>
      <c r="I24" s="52">
        <v>48172.469999999994</v>
      </c>
      <c r="J24" s="52">
        <v>46449.78</v>
      </c>
      <c r="K24" s="52">
        <v>44705.72</v>
      </c>
      <c r="L24" s="52">
        <v>32416.6</v>
      </c>
      <c r="M24" s="52">
        <f t="shared" si="0"/>
        <v>0</v>
      </c>
      <c r="N24" s="52">
        <v>0</v>
      </c>
      <c r="O24" s="52">
        <v>0</v>
      </c>
      <c r="P24" s="52">
        <v>0</v>
      </c>
      <c r="Q24" s="52">
        <v>0</v>
      </c>
      <c r="R24" s="52">
        <v>0</v>
      </c>
      <c r="S24" s="52">
        <v>0</v>
      </c>
      <c r="T24" s="52">
        <v>0</v>
      </c>
      <c r="U24" s="52">
        <v>0</v>
      </c>
      <c r="V24" s="52">
        <v>0</v>
      </c>
      <c r="W24" s="52">
        <v>0</v>
      </c>
      <c r="X24" s="52">
        <v>0</v>
      </c>
      <c r="Y24" s="52">
        <v>0</v>
      </c>
      <c r="Z24" s="52">
        <v>0</v>
      </c>
      <c r="AA24" s="52">
        <v>0</v>
      </c>
      <c r="AB24" s="52">
        <v>0</v>
      </c>
      <c r="AC24" s="52">
        <v>0</v>
      </c>
      <c r="AD24" s="52">
        <v>0</v>
      </c>
      <c r="AE24" s="52">
        <v>0</v>
      </c>
      <c r="AF24" s="54">
        <v>327435.24</v>
      </c>
      <c r="AG24" s="49">
        <f>AF24-'19.02.2024'!N25</f>
        <v>0</v>
      </c>
    </row>
    <row r="25" spans="1:33" x14ac:dyDescent="0.2">
      <c r="A25" s="56">
        <v>21</v>
      </c>
      <c r="B25" s="51" t="s">
        <v>104</v>
      </c>
      <c r="C25" s="51" t="s">
        <v>105</v>
      </c>
      <c r="D25" s="51" t="s">
        <v>106</v>
      </c>
      <c r="E25" s="51" t="s">
        <v>107</v>
      </c>
      <c r="F25" s="52">
        <v>87643.61</v>
      </c>
      <c r="G25" s="52">
        <v>83552.37000000001</v>
      </c>
      <c r="H25" s="52">
        <v>80566.73000000001</v>
      </c>
      <c r="I25" s="52">
        <v>77643.509999999995</v>
      </c>
      <c r="J25" s="52">
        <v>74726.340000000011</v>
      </c>
      <c r="K25" s="52">
        <v>36419.78</v>
      </c>
      <c r="L25" s="52">
        <v>0</v>
      </c>
      <c r="M25" s="52">
        <f t="shared" si="0"/>
        <v>0</v>
      </c>
      <c r="N25" s="52">
        <v>0</v>
      </c>
      <c r="O25" s="52">
        <v>0</v>
      </c>
      <c r="P25" s="52">
        <v>0</v>
      </c>
      <c r="Q25" s="52">
        <v>0</v>
      </c>
      <c r="R25" s="52">
        <v>0</v>
      </c>
      <c r="S25" s="52">
        <v>0</v>
      </c>
      <c r="T25" s="52">
        <v>0</v>
      </c>
      <c r="U25" s="52">
        <v>0</v>
      </c>
      <c r="V25" s="52">
        <v>0</v>
      </c>
      <c r="W25" s="52">
        <v>0</v>
      </c>
      <c r="X25" s="52">
        <v>0</v>
      </c>
      <c r="Y25" s="52">
        <v>0</v>
      </c>
      <c r="Z25" s="52">
        <v>0</v>
      </c>
      <c r="AA25" s="52">
        <v>0</v>
      </c>
      <c r="AB25" s="52">
        <v>0</v>
      </c>
      <c r="AC25" s="52">
        <v>0</v>
      </c>
      <c r="AD25" s="52">
        <v>0</v>
      </c>
      <c r="AE25" s="52">
        <v>0</v>
      </c>
      <c r="AF25" s="54">
        <v>440552.34000000008</v>
      </c>
      <c r="AG25" s="49">
        <f>AF25-'19.02.2024'!N26</f>
        <v>0</v>
      </c>
    </row>
    <row r="26" spans="1:33" x14ac:dyDescent="0.2">
      <c r="A26" s="56">
        <v>22</v>
      </c>
      <c r="B26" s="51" t="s">
        <v>108</v>
      </c>
      <c r="C26" s="51" t="s">
        <v>109</v>
      </c>
      <c r="D26" s="51" t="s">
        <v>110</v>
      </c>
      <c r="E26" s="51" t="s">
        <v>111</v>
      </c>
      <c r="F26" s="52">
        <v>12741.34</v>
      </c>
      <c r="G26" s="52">
        <v>12322.4</v>
      </c>
      <c r="H26" s="52">
        <v>11913.55</v>
      </c>
      <c r="I26" s="52">
        <v>11503.58</v>
      </c>
      <c r="J26" s="52">
        <v>11096.150000000001</v>
      </c>
      <c r="K26" s="52">
        <v>10683.109999999999</v>
      </c>
      <c r="L26" s="52">
        <v>10273.429999999998</v>
      </c>
      <c r="M26" s="52">
        <f t="shared" si="0"/>
        <v>22.45</v>
      </c>
      <c r="N26" s="52">
        <v>22.45</v>
      </c>
      <c r="O26" s="52">
        <v>0</v>
      </c>
      <c r="P26" s="52">
        <v>0</v>
      </c>
      <c r="Q26" s="52">
        <v>0</v>
      </c>
      <c r="R26" s="52">
        <v>0</v>
      </c>
      <c r="S26" s="52">
        <v>0</v>
      </c>
      <c r="T26" s="52">
        <v>0</v>
      </c>
      <c r="U26" s="52">
        <v>0</v>
      </c>
      <c r="V26" s="52">
        <v>0</v>
      </c>
      <c r="W26" s="52">
        <v>0</v>
      </c>
      <c r="X26" s="52">
        <v>0</v>
      </c>
      <c r="Y26" s="52">
        <v>0</v>
      </c>
      <c r="Z26" s="52">
        <v>0</v>
      </c>
      <c r="AA26" s="52">
        <v>0</v>
      </c>
      <c r="AB26" s="52">
        <v>0</v>
      </c>
      <c r="AC26" s="52">
        <v>0</v>
      </c>
      <c r="AD26" s="52">
        <v>0</v>
      </c>
      <c r="AE26" s="52">
        <v>0</v>
      </c>
      <c r="AF26" s="54">
        <v>80556.00999999998</v>
      </c>
      <c r="AG26" s="49">
        <f>AF26-'19.02.2024'!N27</f>
        <v>0</v>
      </c>
    </row>
    <row r="27" spans="1:33" x14ac:dyDescent="0.2">
      <c r="A27" s="56">
        <v>23</v>
      </c>
      <c r="B27" s="51" t="s">
        <v>112</v>
      </c>
      <c r="C27" s="51" t="s">
        <v>113</v>
      </c>
      <c r="D27" s="51" t="s">
        <v>114</v>
      </c>
      <c r="E27" s="51" t="s">
        <v>115</v>
      </c>
      <c r="F27" s="52">
        <v>61373.270000000004</v>
      </c>
      <c r="G27" s="52">
        <v>59125.65</v>
      </c>
      <c r="H27" s="52">
        <v>57227.1</v>
      </c>
      <c r="I27" s="52">
        <v>55323.3</v>
      </c>
      <c r="J27" s="52">
        <v>53436.430000000008</v>
      </c>
      <c r="K27" s="52">
        <v>51513.07</v>
      </c>
      <c r="L27" s="52">
        <v>49610.579999999994</v>
      </c>
      <c r="M27" s="52">
        <f t="shared" si="0"/>
        <v>47817.55</v>
      </c>
      <c r="N27" s="52">
        <v>47710.700000000004</v>
      </c>
      <c r="O27" s="52">
        <v>106.85000000000001</v>
      </c>
      <c r="P27" s="52">
        <v>0</v>
      </c>
      <c r="Q27" s="52">
        <v>0</v>
      </c>
      <c r="R27" s="52">
        <v>0</v>
      </c>
      <c r="S27" s="52">
        <v>0</v>
      </c>
      <c r="T27" s="52">
        <v>0</v>
      </c>
      <c r="U27" s="52">
        <v>0</v>
      </c>
      <c r="V27" s="52">
        <v>0</v>
      </c>
      <c r="W27" s="52">
        <v>0</v>
      </c>
      <c r="X27" s="52">
        <v>0</v>
      </c>
      <c r="Y27" s="52">
        <v>0</v>
      </c>
      <c r="Z27" s="52">
        <v>0</v>
      </c>
      <c r="AA27" s="52">
        <v>0</v>
      </c>
      <c r="AB27" s="52">
        <v>0</v>
      </c>
      <c r="AC27" s="52">
        <v>0</v>
      </c>
      <c r="AD27" s="52">
        <v>0</v>
      </c>
      <c r="AE27" s="52">
        <v>0</v>
      </c>
      <c r="AF27" s="54">
        <v>435426.95</v>
      </c>
      <c r="AG27" s="49">
        <f>AF27-'19.02.2024'!N28</f>
        <v>0</v>
      </c>
    </row>
    <row r="28" spans="1:33" x14ac:dyDescent="0.2">
      <c r="A28" s="56">
        <v>24</v>
      </c>
      <c r="B28" s="51" t="s">
        <v>116</v>
      </c>
      <c r="C28" s="51" t="s">
        <v>117</v>
      </c>
      <c r="D28" s="51" t="s">
        <v>118</v>
      </c>
      <c r="E28" s="51" t="s">
        <v>119</v>
      </c>
      <c r="F28" s="52">
        <v>18670.18</v>
      </c>
      <c r="G28" s="52">
        <v>17877.150000000001</v>
      </c>
      <c r="H28" s="52">
        <v>8704.06</v>
      </c>
      <c r="I28" s="52">
        <v>0</v>
      </c>
      <c r="J28" s="52">
        <v>0</v>
      </c>
      <c r="K28" s="52">
        <v>0</v>
      </c>
      <c r="L28" s="52">
        <v>0</v>
      </c>
      <c r="M28" s="52">
        <f t="shared" si="0"/>
        <v>0</v>
      </c>
      <c r="N28" s="52">
        <v>0</v>
      </c>
      <c r="O28" s="52">
        <v>0</v>
      </c>
      <c r="P28" s="52">
        <v>0</v>
      </c>
      <c r="Q28" s="52">
        <v>0</v>
      </c>
      <c r="R28" s="52">
        <v>0</v>
      </c>
      <c r="S28" s="52">
        <v>0</v>
      </c>
      <c r="T28" s="52">
        <v>0</v>
      </c>
      <c r="U28" s="52">
        <v>0</v>
      </c>
      <c r="V28" s="52">
        <v>0</v>
      </c>
      <c r="W28" s="52">
        <v>0</v>
      </c>
      <c r="X28" s="52">
        <v>0</v>
      </c>
      <c r="Y28" s="52">
        <v>0</v>
      </c>
      <c r="Z28" s="52">
        <v>0</v>
      </c>
      <c r="AA28" s="52">
        <v>0</v>
      </c>
      <c r="AB28" s="52">
        <v>0</v>
      </c>
      <c r="AC28" s="52">
        <v>0</v>
      </c>
      <c r="AD28" s="52">
        <v>0</v>
      </c>
      <c r="AE28" s="52">
        <v>0</v>
      </c>
      <c r="AF28" s="54">
        <v>45251.39</v>
      </c>
      <c r="AG28" s="49">
        <f>AF28-'19.02.2024'!N29</f>
        <v>0</v>
      </c>
    </row>
    <row r="29" spans="1:33" x14ac:dyDescent="0.2">
      <c r="A29" s="56">
        <v>25</v>
      </c>
      <c r="B29" s="51" t="s">
        <v>120</v>
      </c>
      <c r="C29" s="51" t="s">
        <v>121</v>
      </c>
      <c r="D29" s="51" t="s">
        <v>122</v>
      </c>
      <c r="E29" s="51" t="s">
        <v>119</v>
      </c>
      <c r="F29" s="52">
        <v>5181.13</v>
      </c>
      <c r="G29" s="52">
        <v>4951.74</v>
      </c>
      <c r="H29" s="52">
        <v>4790.0099999999993</v>
      </c>
      <c r="I29" s="52">
        <v>4627.8599999999997</v>
      </c>
      <c r="J29" s="52">
        <v>4466.91</v>
      </c>
      <c r="K29" s="52">
        <v>4303.29</v>
      </c>
      <c r="L29" s="52">
        <v>4141.25</v>
      </c>
      <c r="M29" s="52">
        <f t="shared" si="0"/>
        <v>1932.54</v>
      </c>
      <c r="N29" s="52">
        <v>1932.54</v>
      </c>
      <c r="O29" s="52">
        <v>0</v>
      </c>
      <c r="P29" s="52">
        <v>0</v>
      </c>
      <c r="Q29" s="52">
        <v>0</v>
      </c>
      <c r="R29" s="52">
        <v>0</v>
      </c>
      <c r="S29" s="52">
        <v>0</v>
      </c>
      <c r="T29" s="52">
        <v>0</v>
      </c>
      <c r="U29" s="52">
        <v>0</v>
      </c>
      <c r="V29" s="52">
        <v>0</v>
      </c>
      <c r="W29" s="52">
        <v>0</v>
      </c>
      <c r="X29" s="52">
        <v>0</v>
      </c>
      <c r="Y29" s="52">
        <v>0</v>
      </c>
      <c r="Z29" s="52">
        <v>0</v>
      </c>
      <c r="AA29" s="52">
        <v>0</v>
      </c>
      <c r="AB29" s="52">
        <v>0</v>
      </c>
      <c r="AC29" s="52">
        <v>0</v>
      </c>
      <c r="AD29" s="52">
        <v>0</v>
      </c>
      <c r="AE29" s="52">
        <v>0</v>
      </c>
      <c r="AF29" s="54">
        <v>34394.729999999996</v>
      </c>
      <c r="AG29" s="49">
        <f>AF29-'19.02.2024'!N30</f>
        <v>0</v>
      </c>
    </row>
    <row r="30" spans="1:33" x14ac:dyDescent="0.2">
      <c r="A30" s="56">
        <v>26</v>
      </c>
      <c r="B30" s="51" t="s">
        <v>123</v>
      </c>
      <c r="C30" s="51" t="s">
        <v>124</v>
      </c>
      <c r="D30" s="51" t="s">
        <v>125</v>
      </c>
      <c r="E30" s="51" t="s">
        <v>126</v>
      </c>
      <c r="F30" s="52">
        <v>16484.759999999998</v>
      </c>
      <c r="G30" s="52">
        <v>15778.71</v>
      </c>
      <c r="H30" s="52">
        <v>7635.09</v>
      </c>
      <c r="I30" s="52">
        <v>0</v>
      </c>
      <c r="J30" s="52">
        <v>0</v>
      </c>
      <c r="K30" s="52">
        <v>0</v>
      </c>
      <c r="L30" s="52">
        <v>0</v>
      </c>
      <c r="M30" s="52">
        <f t="shared" si="0"/>
        <v>0</v>
      </c>
      <c r="N30" s="52">
        <v>0</v>
      </c>
      <c r="O30" s="52">
        <v>0</v>
      </c>
      <c r="P30" s="52">
        <v>0</v>
      </c>
      <c r="Q30" s="52">
        <v>0</v>
      </c>
      <c r="R30" s="52">
        <v>0</v>
      </c>
      <c r="S30" s="52">
        <v>0</v>
      </c>
      <c r="T30" s="52">
        <v>0</v>
      </c>
      <c r="U30" s="52">
        <v>0</v>
      </c>
      <c r="V30" s="52">
        <v>0</v>
      </c>
      <c r="W30" s="52">
        <v>0</v>
      </c>
      <c r="X30" s="52">
        <v>0</v>
      </c>
      <c r="Y30" s="52">
        <v>0</v>
      </c>
      <c r="Z30" s="52">
        <v>0</v>
      </c>
      <c r="AA30" s="52">
        <v>0</v>
      </c>
      <c r="AB30" s="52">
        <v>0</v>
      </c>
      <c r="AC30" s="52">
        <v>0</v>
      </c>
      <c r="AD30" s="52">
        <v>0</v>
      </c>
      <c r="AE30" s="52">
        <v>0</v>
      </c>
      <c r="AF30" s="54">
        <v>39898.559999999998</v>
      </c>
      <c r="AG30" s="49">
        <f>AF30-'19.02.2024'!N31</f>
        <v>0</v>
      </c>
    </row>
    <row r="31" spans="1:33" x14ac:dyDescent="0.2">
      <c r="A31" s="56">
        <v>27</v>
      </c>
      <c r="B31" s="51" t="s">
        <v>127</v>
      </c>
      <c r="C31" s="51" t="s">
        <v>128</v>
      </c>
      <c r="D31" s="51" t="s">
        <v>129</v>
      </c>
      <c r="E31" s="51" t="s">
        <v>130</v>
      </c>
      <c r="F31" s="52">
        <v>58820.270000000004</v>
      </c>
      <c r="G31" s="52">
        <v>0</v>
      </c>
      <c r="H31" s="52">
        <v>0</v>
      </c>
      <c r="I31" s="52">
        <v>0</v>
      </c>
      <c r="J31" s="52">
        <v>0</v>
      </c>
      <c r="K31" s="52">
        <v>0</v>
      </c>
      <c r="L31" s="52">
        <v>0</v>
      </c>
      <c r="M31" s="52">
        <f t="shared" si="0"/>
        <v>0</v>
      </c>
      <c r="N31" s="52">
        <v>0</v>
      </c>
      <c r="O31" s="52">
        <v>0</v>
      </c>
      <c r="P31" s="52">
        <v>0</v>
      </c>
      <c r="Q31" s="52">
        <v>0</v>
      </c>
      <c r="R31" s="52">
        <v>0</v>
      </c>
      <c r="S31" s="52">
        <v>0</v>
      </c>
      <c r="T31" s="52">
        <v>0</v>
      </c>
      <c r="U31" s="52">
        <v>0</v>
      </c>
      <c r="V31" s="52">
        <v>0</v>
      </c>
      <c r="W31" s="52">
        <v>0</v>
      </c>
      <c r="X31" s="52">
        <v>0</v>
      </c>
      <c r="Y31" s="52">
        <v>0</v>
      </c>
      <c r="Z31" s="52">
        <v>0</v>
      </c>
      <c r="AA31" s="52">
        <v>0</v>
      </c>
      <c r="AB31" s="52">
        <v>0</v>
      </c>
      <c r="AC31" s="52">
        <v>0</v>
      </c>
      <c r="AD31" s="52">
        <v>0</v>
      </c>
      <c r="AE31" s="52">
        <v>0</v>
      </c>
      <c r="AF31" s="54">
        <v>58820.270000000004</v>
      </c>
      <c r="AG31" s="49">
        <f>AF31-'19.02.2024'!N32</f>
        <v>0</v>
      </c>
    </row>
    <row r="32" spans="1:33" x14ac:dyDescent="0.2">
      <c r="A32" s="56">
        <v>28</v>
      </c>
      <c r="B32" s="51" t="s">
        <v>131</v>
      </c>
      <c r="C32" s="51" t="s">
        <v>132</v>
      </c>
      <c r="D32" s="51" t="s">
        <v>133</v>
      </c>
      <c r="E32" s="51" t="s">
        <v>134</v>
      </c>
      <c r="F32" s="52">
        <v>11766.76</v>
      </c>
      <c r="G32" s="52">
        <v>11244.699999999999</v>
      </c>
      <c r="H32" s="52">
        <v>10826.349999999999</v>
      </c>
      <c r="I32" s="52">
        <v>7802.67</v>
      </c>
      <c r="J32" s="52">
        <v>0</v>
      </c>
      <c r="K32" s="52">
        <v>0</v>
      </c>
      <c r="L32" s="52">
        <v>0</v>
      </c>
      <c r="M32" s="52">
        <f t="shared" si="0"/>
        <v>0</v>
      </c>
      <c r="N32" s="52">
        <v>0</v>
      </c>
      <c r="O32" s="52">
        <v>0</v>
      </c>
      <c r="P32" s="52">
        <v>0</v>
      </c>
      <c r="Q32" s="52">
        <v>0</v>
      </c>
      <c r="R32" s="52">
        <v>0</v>
      </c>
      <c r="S32" s="52">
        <v>0</v>
      </c>
      <c r="T32" s="52">
        <v>0</v>
      </c>
      <c r="U32" s="52">
        <v>0</v>
      </c>
      <c r="V32" s="52">
        <v>0</v>
      </c>
      <c r="W32" s="52">
        <v>0</v>
      </c>
      <c r="X32" s="52">
        <v>0</v>
      </c>
      <c r="Y32" s="52">
        <v>0</v>
      </c>
      <c r="Z32" s="52">
        <v>0</v>
      </c>
      <c r="AA32" s="52">
        <v>0</v>
      </c>
      <c r="AB32" s="52">
        <v>0</v>
      </c>
      <c r="AC32" s="52">
        <v>0</v>
      </c>
      <c r="AD32" s="52">
        <v>0</v>
      </c>
      <c r="AE32" s="52">
        <v>0</v>
      </c>
      <c r="AF32" s="54">
        <v>41640.479999999996</v>
      </c>
      <c r="AG32" s="49">
        <f>AF32-'19.02.2024'!N33</f>
        <v>0</v>
      </c>
    </row>
    <row r="33" spans="1:33" x14ac:dyDescent="0.2">
      <c r="A33" s="56">
        <v>29</v>
      </c>
      <c r="B33" s="51" t="s">
        <v>135</v>
      </c>
      <c r="C33" s="51" t="s">
        <v>136</v>
      </c>
      <c r="D33" s="51" t="s">
        <v>137</v>
      </c>
      <c r="E33" s="51" t="s">
        <v>138</v>
      </c>
      <c r="F33" s="52">
        <v>41086.03</v>
      </c>
      <c r="G33" s="52">
        <v>39234.76</v>
      </c>
      <c r="H33" s="52">
        <v>38051.050000000003</v>
      </c>
      <c r="I33" s="52">
        <v>36864.1</v>
      </c>
      <c r="J33" s="52">
        <v>35694.239999999998</v>
      </c>
      <c r="K33" s="52">
        <v>34488.6</v>
      </c>
      <c r="L33" s="52">
        <v>33302.480000000003</v>
      </c>
      <c r="M33" s="52">
        <f t="shared" si="0"/>
        <v>92868.64</v>
      </c>
      <c r="N33" s="52">
        <v>32117.97</v>
      </c>
      <c r="O33" s="52">
        <v>30940.769999999997</v>
      </c>
      <c r="P33" s="52">
        <v>29744.91</v>
      </c>
      <c r="Q33" s="52">
        <v>64.989999999999995</v>
      </c>
      <c r="R33" s="52">
        <v>0</v>
      </c>
      <c r="S33" s="52">
        <v>0</v>
      </c>
      <c r="T33" s="52">
        <v>0</v>
      </c>
      <c r="U33" s="52">
        <v>0</v>
      </c>
      <c r="V33" s="52">
        <v>0</v>
      </c>
      <c r="W33" s="52">
        <v>0</v>
      </c>
      <c r="X33" s="52">
        <v>0</v>
      </c>
      <c r="Y33" s="52">
        <v>0</v>
      </c>
      <c r="Z33" s="52">
        <v>0</v>
      </c>
      <c r="AA33" s="52">
        <v>0</v>
      </c>
      <c r="AB33" s="52">
        <v>0</v>
      </c>
      <c r="AC33" s="52">
        <v>0</v>
      </c>
      <c r="AD33" s="52">
        <v>0</v>
      </c>
      <c r="AE33" s="52">
        <v>0</v>
      </c>
      <c r="AF33" s="54">
        <v>351589.89999999997</v>
      </c>
      <c r="AG33" s="49">
        <f>AF33-'19.02.2024'!N34</f>
        <v>0</v>
      </c>
    </row>
    <row r="34" spans="1:33" x14ac:dyDescent="0.2">
      <c r="A34" s="56">
        <v>30</v>
      </c>
      <c r="B34" s="51" t="s">
        <v>139</v>
      </c>
      <c r="C34" s="51" t="s">
        <v>140</v>
      </c>
      <c r="D34" s="51" t="s">
        <v>141</v>
      </c>
      <c r="E34" s="51" t="s">
        <v>138</v>
      </c>
      <c r="F34" s="52">
        <v>139085.73000000001</v>
      </c>
      <c r="G34" s="52">
        <v>132928.47</v>
      </c>
      <c r="H34" s="52">
        <v>128554.44</v>
      </c>
      <c r="I34" s="52">
        <v>124168.43</v>
      </c>
      <c r="J34" s="52">
        <v>119812.40999999999</v>
      </c>
      <c r="K34" s="52">
        <v>115390.36</v>
      </c>
      <c r="L34" s="52">
        <v>111007.31</v>
      </c>
      <c r="M34" s="52">
        <f t="shared" si="0"/>
        <v>27304.51</v>
      </c>
      <c r="N34" s="52">
        <v>27304.51</v>
      </c>
      <c r="O34" s="52">
        <v>0</v>
      </c>
      <c r="P34" s="52">
        <v>0</v>
      </c>
      <c r="Q34" s="52">
        <v>0</v>
      </c>
      <c r="R34" s="52">
        <v>0</v>
      </c>
      <c r="S34" s="52">
        <v>0</v>
      </c>
      <c r="T34" s="52">
        <v>0</v>
      </c>
      <c r="U34" s="52">
        <v>0</v>
      </c>
      <c r="V34" s="52">
        <v>0</v>
      </c>
      <c r="W34" s="52">
        <v>0</v>
      </c>
      <c r="X34" s="52">
        <v>0</v>
      </c>
      <c r="Y34" s="52">
        <v>0</v>
      </c>
      <c r="Z34" s="52">
        <v>0</v>
      </c>
      <c r="AA34" s="52">
        <v>0</v>
      </c>
      <c r="AB34" s="52">
        <v>0</v>
      </c>
      <c r="AC34" s="52">
        <v>0</v>
      </c>
      <c r="AD34" s="52">
        <v>0</v>
      </c>
      <c r="AE34" s="52">
        <v>0</v>
      </c>
      <c r="AF34" s="54">
        <v>898251.66000000015</v>
      </c>
      <c r="AG34" s="49">
        <f>AF34-'19.02.2024'!N35</f>
        <v>0</v>
      </c>
    </row>
    <row r="35" spans="1:33" x14ac:dyDescent="0.2">
      <c r="A35" s="56">
        <v>31</v>
      </c>
      <c r="B35" s="51" t="s">
        <v>142</v>
      </c>
      <c r="C35" s="51" t="s">
        <v>143</v>
      </c>
      <c r="D35" s="51" t="s">
        <v>144</v>
      </c>
      <c r="E35" s="51" t="s">
        <v>138</v>
      </c>
      <c r="F35" s="52">
        <v>71588.97</v>
      </c>
      <c r="G35" s="52">
        <v>68363.240000000005</v>
      </c>
      <c r="H35" s="52">
        <v>66300.77</v>
      </c>
      <c r="I35" s="52">
        <v>64232.61</v>
      </c>
      <c r="J35" s="52">
        <v>62194.200000000004</v>
      </c>
      <c r="K35" s="52">
        <v>60093.49</v>
      </c>
      <c r="L35" s="52">
        <v>58026.73</v>
      </c>
      <c r="M35" s="52">
        <f t="shared" si="0"/>
        <v>161815.78999999998</v>
      </c>
      <c r="N35" s="52">
        <v>55962.86</v>
      </c>
      <c r="O35" s="52">
        <v>53911.700000000004</v>
      </c>
      <c r="P35" s="52">
        <v>51827.979999999996</v>
      </c>
      <c r="Q35" s="52">
        <v>113.25</v>
      </c>
      <c r="R35" s="52">
        <v>0</v>
      </c>
      <c r="S35" s="52">
        <v>0</v>
      </c>
      <c r="T35" s="52">
        <v>0</v>
      </c>
      <c r="U35" s="52">
        <v>0</v>
      </c>
      <c r="V35" s="52">
        <v>0</v>
      </c>
      <c r="W35" s="52">
        <v>0</v>
      </c>
      <c r="X35" s="52">
        <v>0</v>
      </c>
      <c r="Y35" s="52">
        <v>0</v>
      </c>
      <c r="Z35" s="52">
        <v>0</v>
      </c>
      <c r="AA35" s="52">
        <v>0</v>
      </c>
      <c r="AB35" s="52">
        <v>0</v>
      </c>
      <c r="AC35" s="52">
        <v>0</v>
      </c>
      <c r="AD35" s="52">
        <v>0</v>
      </c>
      <c r="AE35" s="52">
        <v>0</v>
      </c>
      <c r="AF35" s="54">
        <v>612615.79999999993</v>
      </c>
      <c r="AG35" s="49">
        <f>AF35-'19.02.2024'!N36</f>
        <v>0</v>
      </c>
    </row>
    <row r="36" spans="1:33" x14ac:dyDescent="0.2">
      <c r="A36" s="56">
        <v>32</v>
      </c>
      <c r="B36" s="51" t="s">
        <v>145</v>
      </c>
      <c r="C36" s="51" t="s">
        <v>146</v>
      </c>
      <c r="D36" s="51" t="s">
        <v>147</v>
      </c>
      <c r="E36" s="51" t="s">
        <v>138</v>
      </c>
      <c r="F36" s="52">
        <v>32621.079999999998</v>
      </c>
      <c r="G36" s="52">
        <v>31160.04</v>
      </c>
      <c r="H36" s="52">
        <v>30190.66</v>
      </c>
      <c r="I36" s="52">
        <v>29218.62</v>
      </c>
      <c r="J36" s="52">
        <v>28257.87</v>
      </c>
      <c r="K36" s="52">
        <v>27273.17</v>
      </c>
      <c r="L36" s="52">
        <v>26301.79</v>
      </c>
      <c r="M36" s="52">
        <f t="shared" si="0"/>
        <v>49749.970000000008</v>
      </c>
      <c r="N36" s="52">
        <v>25331.73</v>
      </c>
      <c r="O36" s="52">
        <v>24365.010000000002</v>
      </c>
      <c r="P36" s="52">
        <v>53.230000000000004</v>
      </c>
      <c r="Q36" s="52">
        <v>0</v>
      </c>
      <c r="R36" s="52">
        <v>0</v>
      </c>
      <c r="S36" s="52">
        <v>0</v>
      </c>
      <c r="T36" s="52">
        <v>0</v>
      </c>
      <c r="U36" s="52">
        <v>0</v>
      </c>
      <c r="V36" s="52">
        <v>0</v>
      </c>
      <c r="W36" s="52">
        <v>0</v>
      </c>
      <c r="X36" s="52">
        <v>0</v>
      </c>
      <c r="Y36" s="52">
        <v>0</v>
      </c>
      <c r="Z36" s="52">
        <v>0</v>
      </c>
      <c r="AA36" s="52">
        <v>0</v>
      </c>
      <c r="AB36" s="52">
        <v>0</v>
      </c>
      <c r="AC36" s="52">
        <v>0</v>
      </c>
      <c r="AD36" s="52">
        <v>0</v>
      </c>
      <c r="AE36" s="52">
        <v>0</v>
      </c>
      <c r="AF36" s="54">
        <v>254773.20000000004</v>
      </c>
      <c r="AG36" s="49">
        <f>AF36-'19.02.2024'!N37</f>
        <v>0</v>
      </c>
    </row>
    <row r="37" spans="1:33" x14ac:dyDescent="0.2">
      <c r="A37" s="56">
        <v>33</v>
      </c>
      <c r="B37" s="51" t="s">
        <v>148</v>
      </c>
      <c r="C37" s="51" t="s">
        <v>149</v>
      </c>
      <c r="D37" s="51" t="s">
        <v>150</v>
      </c>
      <c r="E37" s="51" t="s">
        <v>151</v>
      </c>
      <c r="F37" s="52">
        <v>62542.85</v>
      </c>
      <c r="G37" s="52">
        <v>60387.26</v>
      </c>
      <c r="H37" s="52">
        <v>58076.38</v>
      </c>
      <c r="I37" s="52">
        <v>128.47</v>
      </c>
      <c r="J37" s="52">
        <v>0</v>
      </c>
      <c r="K37" s="52">
        <v>0</v>
      </c>
      <c r="L37" s="52">
        <v>0</v>
      </c>
      <c r="M37" s="52">
        <f t="shared" si="0"/>
        <v>0</v>
      </c>
      <c r="N37" s="52">
        <v>0</v>
      </c>
      <c r="O37" s="52">
        <v>0</v>
      </c>
      <c r="P37" s="52">
        <v>0</v>
      </c>
      <c r="Q37" s="52">
        <v>0</v>
      </c>
      <c r="R37" s="52">
        <v>0</v>
      </c>
      <c r="S37" s="52">
        <v>0</v>
      </c>
      <c r="T37" s="52">
        <v>0</v>
      </c>
      <c r="U37" s="52">
        <v>0</v>
      </c>
      <c r="V37" s="52">
        <v>0</v>
      </c>
      <c r="W37" s="52">
        <v>0</v>
      </c>
      <c r="X37" s="52">
        <v>0</v>
      </c>
      <c r="Y37" s="52">
        <v>0</v>
      </c>
      <c r="Z37" s="52">
        <v>0</v>
      </c>
      <c r="AA37" s="52">
        <v>0</v>
      </c>
      <c r="AB37" s="52">
        <v>0</v>
      </c>
      <c r="AC37" s="52">
        <v>0</v>
      </c>
      <c r="AD37" s="52">
        <v>0</v>
      </c>
      <c r="AE37" s="52">
        <v>0</v>
      </c>
      <c r="AF37" s="54">
        <v>181134.96</v>
      </c>
      <c r="AG37" s="49">
        <f>AF37-'19.02.2024'!N38</f>
        <v>0</v>
      </c>
    </row>
    <row r="38" spans="1:33" x14ac:dyDescent="0.2">
      <c r="A38" s="56">
        <v>34</v>
      </c>
      <c r="B38" s="51" t="s">
        <v>152</v>
      </c>
      <c r="C38" s="51" t="s">
        <v>153</v>
      </c>
      <c r="D38" s="51" t="s">
        <v>154</v>
      </c>
      <c r="E38" s="51" t="s">
        <v>155</v>
      </c>
      <c r="F38" s="52">
        <v>36037.630000000005</v>
      </c>
      <c r="G38" s="52">
        <v>34942.600000000006</v>
      </c>
      <c r="H38" s="52">
        <v>33711.649999999994</v>
      </c>
      <c r="I38" s="52">
        <v>32477.29</v>
      </c>
      <c r="J38" s="52">
        <v>31244.620000000003</v>
      </c>
      <c r="K38" s="52">
        <v>7684.21</v>
      </c>
      <c r="L38" s="52">
        <v>0</v>
      </c>
      <c r="M38" s="52">
        <f t="shared" si="0"/>
        <v>0</v>
      </c>
      <c r="N38" s="52">
        <v>0</v>
      </c>
      <c r="O38" s="52">
        <v>0</v>
      </c>
      <c r="P38" s="52">
        <v>0</v>
      </c>
      <c r="Q38" s="52">
        <v>0</v>
      </c>
      <c r="R38" s="52">
        <v>0</v>
      </c>
      <c r="S38" s="52">
        <v>0</v>
      </c>
      <c r="T38" s="52">
        <v>0</v>
      </c>
      <c r="U38" s="52">
        <v>0</v>
      </c>
      <c r="V38" s="52">
        <v>0</v>
      </c>
      <c r="W38" s="52">
        <v>0</v>
      </c>
      <c r="X38" s="52">
        <v>0</v>
      </c>
      <c r="Y38" s="52">
        <v>0</v>
      </c>
      <c r="Z38" s="52">
        <v>0</v>
      </c>
      <c r="AA38" s="52">
        <v>0</v>
      </c>
      <c r="AB38" s="52">
        <v>0</v>
      </c>
      <c r="AC38" s="52">
        <v>0</v>
      </c>
      <c r="AD38" s="52">
        <v>0</v>
      </c>
      <c r="AE38" s="52">
        <v>0</v>
      </c>
      <c r="AF38" s="54">
        <v>176098</v>
      </c>
      <c r="AG38" s="49">
        <f>AF38-'19.02.2024'!N39</f>
        <v>0</v>
      </c>
    </row>
    <row r="39" spans="1:33" x14ac:dyDescent="0.2">
      <c r="A39" s="56">
        <v>35</v>
      </c>
      <c r="B39" s="51" t="s">
        <v>156</v>
      </c>
      <c r="C39" s="51" t="s">
        <v>157</v>
      </c>
      <c r="D39" s="51" t="s">
        <v>158</v>
      </c>
      <c r="E39" s="51" t="s">
        <v>159</v>
      </c>
      <c r="F39" s="52">
        <v>14000.14</v>
      </c>
      <c r="G39" s="52">
        <v>13361.529999999999</v>
      </c>
      <c r="H39" s="52">
        <v>12899</v>
      </c>
      <c r="I39" s="52">
        <v>12435.19</v>
      </c>
      <c r="J39" s="52">
        <v>11972.619999999999</v>
      </c>
      <c r="K39" s="52">
        <v>8689.08</v>
      </c>
      <c r="L39" s="52">
        <v>0</v>
      </c>
      <c r="M39" s="52">
        <f t="shared" si="0"/>
        <v>0</v>
      </c>
      <c r="N39" s="52">
        <v>0</v>
      </c>
      <c r="O39" s="52">
        <v>0</v>
      </c>
      <c r="P39" s="52">
        <v>0</v>
      </c>
      <c r="Q39" s="52">
        <v>0</v>
      </c>
      <c r="R39" s="52">
        <v>0</v>
      </c>
      <c r="S39" s="52">
        <v>0</v>
      </c>
      <c r="T39" s="52">
        <v>0</v>
      </c>
      <c r="U39" s="52">
        <v>0</v>
      </c>
      <c r="V39" s="52">
        <v>0</v>
      </c>
      <c r="W39" s="52">
        <v>0</v>
      </c>
      <c r="X39" s="52">
        <v>0</v>
      </c>
      <c r="Y39" s="52">
        <v>0</v>
      </c>
      <c r="Z39" s="52">
        <v>0</v>
      </c>
      <c r="AA39" s="52">
        <v>0</v>
      </c>
      <c r="AB39" s="52">
        <v>0</v>
      </c>
      <c r="AC39" s="52">
        <v>0</v>
      </c>
      <c r="AD39" s="52">
        <v>0</v>
      </c>
      <c r="AE39" s="52">
        <v>0</v>
      </c>
      <c r="AF39" s="54">
        <v>73357.56</v>
      </c>
      <c r="AG39" s="49">
        <f>AF39-'19.02.2024'!N40</f>
        <v>0</v>
      </c>
    </row>
    <row r="40" spans="1:33" x14ac:dyDescent="0.2">
      <c r="A40" s="56">
        <v>36</v>
      </c>
      <c r="B40" s="51" t="s">
        <v>160</v>
      </c>
      <c r="C40" s="51" t="s">
        <v>161</v>
      </c>
      <c r="D40" s="51" t="s">
        <v>162</v>
      </c>
      <c r="E40" s="51" t="s">
        <v>163</v>
      </c>
      <c r="F40" s="52">
        <v>4126.96</v>
      </c>
      <c r="G40" s="52">
        <v>4008.27</v>
      </c>
      <c r="H40" s="52">
        <v>3871.8799999999997</v>
      </c>
      <c r="I40" s="52">
        <v>3735.08</v>
      </c>
      <c r="J40" s="52">
        <v>3598.92</v>
      </c>
      <c r="K40" s="52">
        <v>3461.42</v>
      </c>
      <c r="L40" s="52">
        <v>851.40000000000009</v>
      </c>
      <c r="M40" s="52">
        <f t="shared" si="0"/>
        <v>0</v>
      </c>
      <c r="N40" s="52">
        <v>0</v>
      </c>
      <c r="O40" s="52">
        <v>0</v>
      </c>
      <c r="P40" s="52">
        <v>0</v>
      </c>
      <c r="Q40" s="52">
        <v>0</v>
      </c>
      <c r="R40" s="52">
        <v>0</v>
      </c>
      <c r="S40" s="52">
        <v>0</v>
      </c>
      <c r="T40" s="52">
        <v>0</v>
      </c>
      <c r="U40" s="52">
        <v>0</v>
      </c>
      <c r="V40" s="52">
        <v>0</v>
      </c>
      <c r="W40" s="52">
        <v>0</v>
      </c>
      <c r="X40" s="52">
        <v>0</v>
      </c>
      <c r="Y40" s="52">
        <v>0</v>
      </c>
      <c r="Z40" s="52">
        <v>0</v>
      </c>
      <c r="AA40" s="52">
        <v>0</v>
      </c>
      <c r="AB40" s="52">
        <v>0</v>
      </c>
      <c r="AC40" s="52">
        <v>0</v>
      </c>
      <c r="AD40" s="52">
        <v>0</v>
      </c>
      <c r="AE40" s="52">
        <v>0</v>
      </c>
      <c r="AF40" s="54">
        <v>23653.93</v>
      </c>
      <c r="AG40" s="49">
        <f>AF40-'19.02.2024'!N41</f>
        <v>0</v>
      </c>
    </row>
    <row r="41" spans="1:33" x14ac:dyDescent="0.2">
      <c r="A41" s="56">
        <v>37</v>
      </c>
      <c r="B41" s="51" t="s">
        <v>164</v>
      </c>
      <c r="C41" s="51" t="s">
        <v>165</v>
      </c>
      <c r="D41" s="51" t="s">
        <v>166</v>
      </c>
      <c r="E41" s="51" t="s">
        <v>167</v>
      </c>
      <c r="F41" s="52">
        <v>8987.36</v>
      </c>
      <c r="G41" s="52">
        <v>19.64</v>
      </c>
      <c r="H41" s="52">
        <v>0</v>
      </c>
      <c r="I41" s="52">
        <v>0</v>
      </c>
      <c r="J41" s="52">
        <v>0</v>
      </c>
      <c r="K41" s="52">
        <v>0</v>
      </c>
      <c r="L41" s="52">
        <v>0</v>
      </c>
      <c r="M41" s="52">
        <f t="shared" si="0"/>
        <v>0</v>
      </c>
      <c r="N41" s="52">
        <v>0</v>
      </c>
      <c r="O41" s="52">
        <v>0</v>
      </c>
      <c r="P41" s="52">
        <v>0</v>
      </c>
      <c r="Q41" s="52">
        <v>0</v>
      </c>
      <c r="R41" s="52">
        <v>0</v>
      </c>
      <c r="S41" s="52">
        <v>0</v>
      </c>
      <c r="T41" s="52">
        <v>0</v>
      </c>
      <c r="U41" s="52">
        <v>0</v>
      </c>
      <c r="V41" s="52">
        <v>0</v>
      </c>
      <c r="W41" s="52">
        <v>0</v>
      </c>
      <c r="X41" s="52">
        <v>0</v>
      </c>
      <c r="Y41" s="52">
        <v>0</v>
      </c>
      <c r="Z41" s="52">
        <v>0</v>
      </c>
      <c r="AA41" s="52">
        <v>0</v>
      </c>
      <c r="AB41" s="52">
        <v>0</v>
      </c>
      <c r="AC41" s="52">
        <v>0</v>
      </c>
      <c r="AD41" s="52">
        <v>0</v>
      </c>
      <c r="AE41" s="52">
        <v>0</v>
      </c>
      <c r="AF41" s="54">
        <v>9007</v>
      </c>
      <c r="AG41" s="49">
        <f>AF41-'19.02.2024'!N42</f>
        <v>0</v>
      </c>
    </row>
    <row r="42" spans="1:33" x14ac:dyDescent="0.2">
      <c r="A42" s="56">
        <v>38</v>
      </c>
      <c r="B42" s="51" t="s">
        <v>168</v>
      </c>
      <c r="C42" s="51" t="s">
        <v>169</v>
      </c>
      <c r="D42" s="51" t="s">
        <v>170</v>
      </c>
      <c r="E42" s="51" t="s">
        <v>171</v>
      </c>
      <c r="F42" s="52">
        <v>5318.8600000000006</v>
      </c>
      <c r="G42" s="52">
        <v>5122.3</v>
      </c>
      <c r="H42" s="52">
        <v>4926.29</v>
      </c>
      <c r="I42" s="52">
        <v>10.9</v>
      </c>
      <c r="J42" s="52">
        <v>0</v>
      </c>
      <c r="K42" s="52">
        <v>0</v>
      </c>
      <c r="L42" s="52">
        <v>0</v>
      </c>
      <c r="M42" s="52">
        <f t="shared" si="0"/>
        <v>0</v>
      </c>
      <c r="N42" s="52">
        <v>0</v>
      </c>
      <c r="O42" s="52">
        <v>0</v>
      </c>
      <c r="P42" s="52">
        <v>0</v>
      </c>
      <c r="Q42" s="52">
        <v>0</v>
      </c>
      <c r="R42" s="52">
        <v>0</v>
      </c>
      <c r="S42" s="52">
        <v>0</v>
      </c>
      <c r="T42" s="52">
        <v>0</v>
      </c>
      <c r="U42" s="52">
        <v>0</v>
      </c>
      <c r="V42" s="52">
        <v>0</v>
      </c>
      <c r="W42" s="52">
        <v>0</v>
      </c>
      <c r="X42" s="52">
        <v>0</v>
      </c>
      <c r="Y42" s="52">
        <v>0</v>
      </c>
      <c r="Z42" s="52">
        <v>0</v>
      </c>
      <c r="AA42" s="52">
        <v>0</v>
      </c>
      <c r="AB42" s="52">
        <v>0</v>
      </c>
      <c r="AC42" s="52">
        <v>0</v>
      </c>
      <c r="AD42" s="52">
        <v>0</v>
      </c>
      <c r="AE42" s="52">
        <v>0</v>
      </c>
      <c r="AF42" s="54">
        <v>15378.35</v>
      </c>
      <c r="AG42" s="49">
        <f>AF42-'19.02.2024'!N43</f>
        <v>0</v>
      </c>
    </row>
    <row r="43" spans="1:33" x14ac:dyDescent="0.2">
      <c r="A43" s="56">
        <v>39</v>
      </c>
      <c r="B43" s="51" t="s">
        <v>172</v>
      </c>
      <c r="C43" s="51" t="s">
        <v>173</v>
      </c>
      <c r="D43" s="51" t="s">
        <v>174</v>
      </c>
      <c r="E43" s="51" t="s">
        <v>175</v>
      </c>
      <c r="F43" s="52">
        <v>15190.71</v>
      </c>
      <c r="G43" s="52">
        <v>14482.02</v>
      </c>
      <c r="H43" s="52">
        <v>14001.53</v>
      </c>
      <c r="I43" s="52">
        <v>13519.73</v>
      </c>
      <c r="J43" s="52">
        <v>13040.9</v>
      </c>
      <c r="K43" s="52">
        <v>12555.42</v>
      </c>
      <c r="L43" s="52">
        <v>12073.95</v>
      </c>
      <c r="M43" s="52">
        <f t="shared" si="0"/>
        <v>26.380000000000003</v>
      </c>
      <c r="N43" s="52">
        <v>26.380000000000003</v>
      </c>
      <c r="O43" s="52">
        <v>0</v>
      </c>
      <c r="P43" s="52">
        <v>0</v>
      </c>
      <c r="Q43" s="52">
        <v>0</v>
      </c>
      <c r="R43" s="52">
        <v>0</v>
      </c>
      <c r="S43" s="52">
        <v>0</v>
      </c>
      <c r="T43" s="52">
        <v>0</v>
      </c>
      <c r="U43" s="52">
        <v>0</v>
      </c>
      <c r="V43" s="52">
        <v>0</v>
      </c>
      <c r="W43" s="52">
        <v>0</v>
      </c>
      <c r="X43" s="52">
        <v>0</v>
      </c>
      <c r="Y43" s="52">
        <v>0</v>
      </c>
      <c r="Z43" s="52">
        <v>0</v>
      </c>
      <c r="AA43" s="52">
        <v>0</v>
      </c>
      <c r="AB43" s="52">
        <v>0</v>
      </c>
      <c r="AC43" s="52">
        <v>0</v>
      </c>
      <c r="AD43" s="52">
        <v>0</v>
      </c>
      <c r="AE43" s="52">
        <v>0</v>
      </c>
      <c r="AF43" s="54">
        <v>94890.64</v>
      </c>
      <c r="AG43" s="49">
        <f>AF43-'19.02.2024'!N44</f>
        <v>0</v>
      </c>
    </row>
    <row r="44" spans="1:33" x14ac:dyDescent="0.2">
      <c r="A44" s="56">
        <v>40</v>
      </c>
      <c r="B44" s="51" t="s">
        <v>176</v>
      </c>
      <c r="C44" s="51" t="s">
        <v>177</v>
      </c>
      <c r="D44" s="51" t="s">
        <v>178</v>
      </c>
      <c r="E44" s="51" t="s">
        <v>179</v>
      </c>
      <c r="F44" s="52">
        <v>42708.450000000004</v>
      </c>
      <c r="G44" s="52">
        <v>40627.01</v>
      </c>
      <c r="H44" s="52">
        <v>39401.310000000005</v>
      </c>
      <c r="I44" s="52">
        <v>38172.26</v>
      </c>
      <c r="J44" s="52">
        <v>36960.870000000003</v>
      </c>
      <c r="K44" s="52">
        <v>35712.44</v>
      </c>
      <c r="L44" s="52">
        <v>34484.25</v>
      </c>
      <c r="M44" s="52">
        <f t="shared" si="0"/>
        <v>96164.15</v>
      </c>
      <c r="N44" s="52">
        <v>33257.699999999997</v>
      </c>
      <c r="O44" s="52">
        <v>32038.720000000001</v>
      </c>
      <c r="P44" s="52">
        <v>30800.429999999997</v>
      </c>
      <c r="Q44" s="52">
        <v>67.3</v>
      </c>
      <c r="R44" s="52">
        <v>0</v>
      </c>
      <c r="S44" s="52">
        <v>0</v>
      </c>
      <c r="T44" s="52">
        <v>0</v>
      </c>
      <c r="U44" s="52">
        <v>0</v>
      </c>
      <c r="V44" s="52">
        <v>0</v>
      </c>
      <c r="W44" s="52">
        <v>0</v>
      </c>
      <c r="X44" s="52">
        <v>0</v>
      </c>
      <c r="Y44" s="52">
        <v>0</v>
      </c>
      <c r="Z44" s="52">
        <v>0</v>
      </c>
      <c r="AA44" s="52">
        <v>0</v>
      </c>
      <c r="AB44" s="52">
        <v>0</v>
      </c>
      <c r="AC44" s="52">
        <v>0</v>
      </c>
      <c r="AD44" s="52">
        <v>0</v>
      </c>
      <c r="AE44" s="52">
        <v>0</v>
      </c>
      <c r="AF44" s="54">
        <v>364230.74</v>
      </c>
      <c r="AG44" s="49">
        <f>AF44-'19.02.2024'!N45</f>
        <v>0</v>
      </c>
    </row>
    <row r="45" spans="1:33" x14ac:dyDescent="0.2">
      <c r="A45" s="56">
        <v>41</v>
      </c>
      <c r="B45" s="51" t="s">
        <v>180</v>
      </c>
      <c r="C45" s="51" t="s">
        <v>181</v>
      </c>
      <c r="D45" s="51" t="s">
        <v>182</v>
      </c>
      <c r="E45" s="51" t="s">
        <v>183</v>
      </c>
      <c r="F45" s="52">
        <v>10059.299999999999</v>
      </c>
      <c r="G45" s="52">
        <v>9600.7200000000012</v>
      </c>
      <c r="H45" s="52">
        <v>9279.5</v>
      </c>
      <c r="I45" s="52">
        <v>8957.4</v>
      </c>
      <c r="J45" s="52">
        <v>8637.07</v>
      </c>
      <c r="K45" s="52">
        <v>8312.7900000000009</v>
      </c>
      <c r="L45" s="52">
        <v>6027.71</v>
      </c>
      <c r="M45" s="52">
        <f t="shared" si="0"/>
        <v>0</v>
      </c>
      <c r="N45" s="52">
        <v>0</v>
      </c>
      <c r="O45" s="52">
        <v>0</v>
      </c>
      <c r="P45" s="52">
        <v>0</v>
      </c>
      <c r="Q45" s="52">
        <v>0</v>
      </c>
      <c r="R45" s="52">
        <v>0</v>
      </c>
      <c r="S45" s="52">
        <v>0</v>
      </c>
      <c r="T45" s="52">
        <v>0</v>
      </c>
      <c r="U45" s="52">
        <v>0</v>
      </c>
      <c r="V45" s="52">
        <v>0</v>
      </c>
      <c r="W45" s="52">
        <v>0</v>
      </c>
      <c r="X45" s="52">
        <v>0</v>
      </c>
      <c r="Y45" s="52">
        <v>0</v>
      </c>
      <c r="Z45" s="52">
        <v>0</v>
      </c>
      <c r="AA45" s="52">
        <v>0</v>
      </c>
      <c r="AB45" s="52">
        <v>0</v>
      </c>
      <c r="AC45" s="52">
        <v>0</v>
      </c>
      <c r="AD45" s="52">
        <v>0</v>
      </c>
      <c r="AE45" s="52">
        <v>0</v>
      </c>
      <c r="AF45" s="54">
        <v>60874.49</v>
      </c>
      <c r="AG45" s="49">
        <f>AF45-'19.02.2024'!N46</f>
        <v>0</v>
      </c>
    </row>
    <row r="46" spans="1:33" x14ac:dyDescent="0.2">
      <c r="A46" s="56">
        <v>42</v>
      </c>
      <c r="B46" s="51" t="s">
        <v>184</v>
      </c>
      <c r="C46" s="51" t="s">
        <v>185</v>
      </c>
      <c r="D46" s="51" t="s">
        <v>186</v>
      </c>
      <c r="E46" s="51" t="s">
        <v>187</v>
      </c>
      <c r="F46" s="52">
        <v>6242.05</v>
      </c>
      <c r="G46" s="52">
        <v>5962.28</v>
      </c>
      <c r="H46" s="52">
        <v>5762.82</v>
      </c>
      <c r="I46" s="52">
        <v>5562.79</v>
      </c>
      <c r="J46" s="52">
        <v>5363.85</v>
      </c>
      <c r="K46" s="52">
        <v>5162.45</v>
      </c>
      <c r="L46" s="52">
        <v>3747.32</v>
      </c>
      <c r="M46" s="52">
        <f t="shared" si="0"/>
        <v>0</v>
      </c>
      <c r="N46" s="52">
        <v>0</v>
      </c>
      <c r="O46" s="52">
        <v>0</v>
      </c>
      <c r="P46" s="52">
        <v>0</v>
      </c>
      <c r="Q46" s="52">
        <v>0</v>
      </c>
      <c r="R46" s="52">
        <v>0</v>
      </c>
      <c r="S46" s="52">
        <v>0</v>
      </c>
      <c r="T46" s="52">
        <v>0</v>
      </c>
      <c r="U46" s="52">
        <v>0</v>
      </c>
      <c r="V46" s="52">
        <v>0</v>
      </c>
      <c r="W46" s="52">
        <v>0</v>
      </c>
      <c r="X46" s="52">
        <v>0</v>
      </c>
      <c r="Y46" s="52">
        <v>0</v>
      </c>
      <c r="Z46" s="52">
        <v>0</v>
      </c>
      <c r="AA46" s="52">
        <v>0</v>
      </c>
      <c r="AB46" s="52">
        <v>0</v>
      </c>
      <c r="AC46" s="52">
        <v>0</v>
      </c>
      <c r="AD46" s="52">
        <v>0</v>
      </c>
      <c r="AE46" s="52">
        <v>0</v>
      </c>
      <c r="AF46" s="54">
        <v>37803.56</v>
      </c>
      <c r="AG46" s="49">
        <f>AF46-'19.02.2024'!N47</f>
        <v>0</v>
      </c>
    </row>
    <row r="47" spans="1:33" x14ac:dyDescent="0.2">
      <c r="A47" s="56">
        <v>43</v>
      </c>
      <c r="B47" s="51" t="s">
        <v>188</v>
      </c>
      <c r="C47" s="51" t="s">
        <v>189</v>
      </c>
      <c r="D47" s="51" t="s">
        <v>190</v>
      </c>
      <c r="E47" s="51" t="s">
        <v>187</v>
      </c>
      <c r="F47" s="52">
        <v>6963.6799999999994</v>
      </c>
      <c r="G47" s="52">
        <v>6651.5700000000006</v>
      </c>
      <c r="H47" s="52">
        <v>6429.02</v>
      </c>
      <c r="I47" s="52">
        <v>6205.88</v>
      </c>
      <c r="J47" s="52">
        <v>5983.96</v>
      </c>
      <c r="K47" s="52">
        <v>5759.2599999999993</v>
      </c>
      <c r="L47" s="52">
        <v>4180.55</v>
      </c>
      <c r="M47" s="52">
        <f t="shared" si="0"/>
        <v>0</v>
      </c>
      <c r="N47" s="52">
        <v>0</v>
      </c>
      <c r="O47" s="52">
        <v>0</v>
      </c>
      <c r="P47" s="52">
        <v>0</v>
      </c>
      <c r="Q47" s="52">
        <v>0</v>
      </c>
      <c r="R47" s="52">
        <v>0</v>
      </c>
      <c r="S47" s="52">
        <v>0</v>
      </c>
      <c r="T47" s="52">
        <v>0</v>
      </c>
      <c r="U47" s="52">
        <v>0</v>
      </c>
      <c r="V47" s="52">
        <v>0</v>
      </c>
      <c r="W47" s="52">
        <v>0</v>
      </c>
      <c r="X47" s="52">
        <v>0</v>
      </c>
      <c r="Y47" s="52">
        <v>0</v>
      </c>
      <c r="Z47" s="52">
        <v>0</v>
      </c>
      <c r="AA47" s="52">
        <v>0</v>
      </c>
      <c r="AB47" s="52">
        <v>0</v>
      </c>
      <c r="AC47" s="52">
        <v>0</v>
      </c>
      <c r="AD47" s="52">
        <v>0</v>
      </c>
      <c r="AE47" s="52">
        <v>0</v>
      </c>
      <c r="AF47" s="54">
        <v>42173.920000000006</v>
      </c>
      <c r="AG47" s="49">
        <f>AF47-'19.02.2024'!N48</f>
        <v>0</v>
      </c>
    </row>
    <row r="48" spans="1:33" x14ac:dyDescent="0.2">
      <c r="A48" s="56">
        <v>44</v>
      </c>
      <c r="B48" s="51" t="s">
        <v>191</v>
      </c>
      <c r="C48" s="51" t="s">
        <v>192</v>
      </c>
      <c r="D48" s="51" t="s">
        <v>193</v>
      </c>
      <c r="E48" s="51" t="s">
        <v>194</v>
      </c>
      <c r="F48" s="52">
        <v>38256.29</v>
      </c>
      <c r="G48" s="52">
        <v>37640.869999999995</v>
      </c>
      <c r="H48" s="52">
        <v>36577.579999999994</v>
      </c>
      <c r="I48" s="52">
        <v>35511.4</v>
      </c>
      <c r="J48" s="52">
        <v>34467.090000000004</v>
      </c>
      <c r="K48" s="52">
        <v>33377.520000000004</v>
      </c>
      <c r="L48" s="52">
        <v>32312.07</v>
      </c>
      <c r="M48" s="52">
        <f t="shared" si="0"/>
        <v>152191.62</v>
      </c>
      <c r="N48" s="52">
        <v>31248.059999999998</v>
      </c>
      <c r="O48" s="52">
        <v>30197.16</v>
      </c>
      <c r="P48" s="52">
        <v>29116.38</v>
      </c>
      <c r="Q48" s="52">
        <v>28050.190000000002</v>
      </c>
      <c r="R48" s="52">
        <v>26984.71</v>
      </c>
      <c r="S48" s="52">
        <v>6595.12</v>
      </c>
      <c r="T48" s="52">
        <v>0</v>
      </c>
      <c r="U48" s="52">
        <v>0</v>
      </c>
      <c r="V48" s="52">
        <v>0</v>
      </c>
      <c r="W48" s="52">
        <v>0</v>
      </c>
      <c r="X48" s="52">
        <v>0</v>
      </c>
      <c r="Y48" s="52">
        <v>0</v>
      </c>
      <c r="Z48" s="52">
        <v>0</v>
      </c>
      <c r="AA48" s="52">
        <v>0</v>
      </c>
      <c r="AB48" s="52">
        <v>0</v>
      </c>
      <c r="AC48" s="52">
        <v>0</v>
      </c>
      <c r="AD48" s="52">
        <v>0</v>
      </c>
      <c r="AE48" s="52">
        <v>0</v>
      </c>
      <c r="AF48" s="54">
        <v>400334.44</v>
      </c>
      <c r="AG48" s="49">
        <f>AF48-'19.02.2024'!N49</f>
        <v>0</v>
      </c>
    </row>
    <row r="49" spans="1:33" x14ac:dyDescent="0.2">
      <c r="A49" s="56">
        <v>45</v>
      </c>
      <c r="B49" s="51" t="s">
        <v>195</v>
      </c>
      <c r="C49" s="51" t="s">
        <v>196</v>
      </c>
      <c r="D49" s="51" t="s">
        <v>197</v>
      </c>
      <c r="E49" s="51" t="s">
        <v>198</v>
      </c>
      <c r="F49" s="52">
        <v>8266.7999999999993</v>
      </c>
      <c r="G49" s="52">
        <v>7974.63</v>
      </c>
      <c r="H49" s="52">
        <v>7714.3600000000006</v>
      </c>
      <c r="I49" s="52">
        <v>7453.39</v>
      </c>
      <c r="J49" s="52">
        <v>7194.4000000000005</v>
      </c>
      <c r="K49" s="52">
        <v>6931.1</v>
      </c>
      <c r="L49" s="52">
        <v>6670.2900000000009</v>
      </c>
      <c r="M49" s="52">
        <f t="shared" si="0"/>
        <v>3245.91</v>
      </c>
      <c r="N49" s="52">
        <v>3245.91</v>
      </c>
      <c r="O49" s="52">
        <v>0</v>
      </c>
      <c r="P49" s="52">
        <v>0</v>
      </c>
      <c r="Q49" s="52">
        <v>0</v>
      </c>
      <c r="R49" s="52">
        <v>0</v>
      </c>
      <c r="S49" s="52">
        <v>0</v>
      </c>
      <c r="T49" s="52">
        <v>0</v>
      </c>
      <c r="U49" s="52">
        <v>0</v>
      </c>
      <c r="V49" s="52">
        <v>0</v>
      </c>
      <c r="W49" s="52">
        <v>0</v>
      </c>
      <c r="X49" s="52">
        <v>0</v>
      </c>
      <c r="Y49" s="52">
        <v>0</v>
      </c>
      <c r="Z49" s="52">
        <v>0</v>
      </c>
      <c r="AA49" s="52">
        <v>0</v>
      </c>
      <c r="AB49" s="52">
        <v>0</v>
      </c>
      <c r="AC49" s="52">
        <v>0</v>
      </c>
      <c r="AD49" s="52">
        <v>0</v>
      </c>
      <c r="AE49" s="52">
        <v>0</v>
      </c>
      <c r="AF49" s="54">
        <v>55450.880000000005</v>
      </c>
      <c r="AG49" s="49">
        <f>AF49-'19.02.2024'!N50</f>
        <v>0</v>
      </c>
    </row>
    <row r="50" spans="1:33" x14ac:dyDescent="0.2">
      <c r="A50" s="56">
        <v>46</v>
      </c>
      <c r="B50" s="51" t="s">
        <v>199</v>
      </c>
      <c r="C50" s="51" t="s">
        <v>200</v>
      </c>
      <c r="D50" s="51" t="s">
        <v>201</v>
      </c>
      <c r="E50" s="51" t="s">
        <v>202</v>
      </c>
      <c r="F50" s="52">
        <v>14051.42</v>
      </c>
      <c r="G50" s="52">
        <v>13415.06</v>
      </c>
      <c r="H50" s="52">
        <v>12925.189999999999</v>
      </c>
      <c r="I50" s="52">
        <v>12433.97</v>
      </c>
      <c r="J50" s="52">
        <v>3048.97</v>
      </c>
      <c r="K50" s="52">
        <v>0</v>
      </c>
      <c r="L50" s="52">
        <v>0</v>
      </c>
      <c r="M50" s="52">
        <f t="shared" si="0"/>
        <v>0</v>
      </c>
      <c r="N50" s="52">
        <v>0</v>
      </c>
      <c r="O50" s="52">
        <v>0</v>
      </c>
      <c r="P50" s="52">
        <v>0</v>
      </c>
      <c r="Q50" s="52">
        <v>0</v>
      </c>
      <c r="R50" s="52">
        <v>0</v>
      </c>
      <c r="S50" s="52">
        <v>0</v>
      </c>
      <c r="T50" s="52">
        <v>0</v>
      </c>
      <c r="U50" s="52">
        <v>0</v>
      </c>
      <c r="V50" s="52">
        <v>0</v>
      </c>
      <c r="W50" s="52">
        <v>0</v>
      </c>
      <c r="X50" s="52">
        <v>0</v>
      </c>
      <c r="Y50" s="52">
        <v>0</v>
      </c>
      <c r="Z50" s="52">
        <v>0</v>
      </c>
      <c r="AA50" s="52">
        <v>0</v>
      </c>
      <c r="AB50" s="52">
        <v>0</v>
      </c>
      <c r="AC50" s="52">
        <v>0</v>
      </c>
      <c r="AD50" s="52">
        <v>0</v>
      </c>
      <c r="AE50" s="52">
        <v>0</v>
      </c>
      <c r="AF50" s="54">
        <v>55874.61</v>
      </c>
      <c r="AG50" s="49">
        <f>AF50-'19.02.2024'!N51</f>
        <v>0</v>
      </c>
    </row>
    <row r="51" spans="1:33" x14ac:dyDescent="0.2">
      <c r="A51" s="56">
        <v>47</v>
      </c>
      <c r="B51" s="51" t="s">
        <v>203</v>
      </c>
      <c r="C51" s="51" t="s">
        <v>204</v>
      </c>
      <c r="D51" s="51" t="s">
        <v>205</v>
      </c>
      <c r="E51" s="51" t="s">
        <v>206</v>
      </c>
      <c r="F51" s="52">
        <v>8509.61</v>
      </c>
      <c r="G51" s="52">
        <v>8116.16</v>
      </c>
      <c r="H51" s="52">
        <v>7853.42</v>
      </c>
      <c r="I51" s="52">
        <v>7589.95</v>
      </c>
      <c r="J51" s="52">
        <v>7328.68</v>
      </c>
      <c r="K51" s="52">
        <v>7062.6900000000005</v>
      </c>
      <c r="L51" s="52">
        <v>6799.4699999999993</v>
      </c>
      <c r="M51" s="52">
        <f t="shared" si="0"/>
        <v>4930.1399999999994</v>
      </c>
      <c r="N51" s="52">
        <v>4930.1399999999994</v>
      </c>
      <c r="O51" s="52">
        <v>0</v>
      </c>
      <c r="P51" s="52">
        <v>0</v>
      </c>
      <c r="Q51" s="52">
        <v>0</v>
      </c>
      <c r="R51" s="52">
        <v>0</v>
      </c>
      <c r="S51" s="52">
        <v>0</v>
      </c>
      <c r="T51" s="52">
        <v>0</v>
      </c>
      <c r="U51" s="52">
        <v>0</v>
      </c>
      <c r="V51" s="52">
        <v>0</v>
      </c>
      <c r="W51" s="52">
        <v>0</v>
      </c>
      <c r="X51" s="52">
        <v>0</v>
      </c>
      <c r="Y51" s="52">
        <v>0</v>
      </c>
      <c r="Z51" s="52">
        <v>0</v>
      </c>
      <c r="AA51" s="52">
        <v>0</v>
      </c>
      <c r="AB51" s="52">
        <v>0</v>
      </c>
      <c r="AC51" s="52">
        <v>0</v>
      </c>
      <c r="AD51" s="52">
        <v>0</v>
      </c>
      <c r="AE51" s="52">
        <v>0</v>
      </c>
      <c r="AF51" s="54">
        <v>58190.12000000001</v>
      </c>
      <c r="AG51" s="49">
        <f>AF51-'19.02.2024'!N52</f>
        <v>0</v>
      </c>
    </row>
    <row r="52" spans="1:33" x14ac:dyDescent="0.2">
      <c r="A52" s="56">
        <v>48</v>
      </c>
      <c r="B52" s="51" t="s">
        <v>207</v>
      </c>
      <c r="C52" s="51" t="s">
        <v>208</v>
      </c>
      <c r="D52" s="51" t="s">
        <v>209</v>
      </c>
      <c r="E52" s="51" t="s">
        <v>210</v>
      </c>
      <c r="F52" s="52">
        <v>7541.54</v>
      </c>
      <c r="G52" s="52">
        <v>7200.2300000000005</v>
      </c>
      <c r="H52" s="52">
        <v>6967.1500000000005</v>
      </c>
      <c r="I52" s="52">
        <v>6733.4299999999994</v>
      </c>
      <c r="J52" s="52">
        <v>6501.63</v>
      </c>
      <c r="K52" s="52">
        <v>6265.65</v>
      </c>
      <c r="L52" s="52">
        <v>6032.11</v>
      </c>
      <c r="M52" s="52">
        <f t="shared" si="0"/>
        <v>4378.57</v>
      </c>
      <c r="N52" s="52">
        <v>4378.57</v>
      </c>
      <c r="O52" s="52">
        <v>0</v>
      </c>
      <c r="P52" s="52">
        <v>0</v>
      </c>
      <c r="Q52" s="52">
        <v>0</v>
      </c>
      <c r="R52" s="52">
        <v>0</v>
      </c>
      <c r="S52" s="52">
        <v>0</v>
      </c>
      <c r="T52" s="52">
        <v>0</v>
      </c>
      <c r="U52" s="52">
        <v>0</v>
      </c>
      <c r="V52" s="52">
        <v>0</v>
      </c>
      <c r="W52" s="52">
        <v>0</v>
      </c>
      <c r="X52" s="52">
        <v>0</v>
      </c>
      <c r="Y52" s="52">
        <v>0</v>
      </c>
      <c r="Z52" s="52">
        <v>0</v>
      </c>
      <c r="AA52" s="52">
        <v>0</v>
      </c>
      <c r="AB52" s="52">
        <v>0</v>
      </c>
      <c r="AC52" s="52">
        <v>0</v>
      </c>
      <c r="AD52" s="52">
        <v>0</v>
      </c>
      <c r="AE52" s="52">
        <v>0</v>
      </c>
      <c r="AF52" s="54">
        <v>51620.310000000005</v>
      </c>
      <c r="AG52" s="49">
        <f>AF52-'19.02.2024'!N53</f>
        <v>0</v>
      </c>
    </row>
    <row r="53" spans="1:33" x14ac:dyDescent="0.2">
      <c r="A53" s="56">
        <v>49</v>
      </c>
      <c r="B53" s="51" t="s">
        <v>211</v>
      </c>
      <c r="C53" s="51" t="s">
        <v>212</v>
      </c>
      <c r="D53" s="51" t="s">
        <v>213</v>
      </c>
      <c r="E53" s="51" t="s">
        <v>214</v>
      </c>
      <c r="F53" s="52">
        <v>50637.760000000002</v>
      </c>
      <c r="G53" s="52">
        <v>49999.63</v>
      </c>
      <c r="H53" s="52">
        <v>48671.81</v>
      </c>
      <c r="I53" s="52">
        <v>47340.35</v>
      </c>
      <c r="J53" s="52">
        <v>46044.43</v>
      </c>
      <c r="K53" s="52">
        <v>44675.590000000004</v>
      </c>
      <c r="L53" s="52">
        <v>43345.05</v>
      </c>
      <c r="M53" s="52">
        <f t="shared" si="0"/>
        <v>282741.93</v>
      </c>
      <c r="N53" s="52">
        <v>42016.310000000005</v>
      </c>
      <c r="O53" s="52">
        <v>40712.17</v>
      </c>
      <c r="P53" s="52">
        <v>39354.310000000005</v>
      </c>
      <c r="Q53" s="52">
        <v>38022.799999999996</v>
      </c>
      <c r="R53" s="52">
        <v>36692.25</v>
      </c>
      <c r="S53" s="52">
        <v>35372.65</v>
      </c>
      <c r="T53" s="52">
        <v>34035.699999999997</v>
      </c>
      <c r="U53" s="52">
        <v>16535.740000000002</v>
      </c>
      <c r="V53" s="52">
        <v>0</v>
      </c>
      <c r="W53" s="52">
        <v>0</v>
      </c>
      <c r="X53" s="52">
        <v>0</v>
      </c>
      <c r="Y53" s="52">
        <v>0</v>
      </c>
      <c r="Z53" s="52">
        <v>0</v>
      </c>
      <c r="AA53" s="52">
        <v>0</v>
      </c>
      <c r="AB53" s="52">
        <v>0</v>
      </c>
      <c r="AC53" s="52">
        <v>0</v>
      </c>
      <c r="AD53" s="52">
        <v>0</v>
      </c>
      <c r="AE53" s="52">
        <v>0</v>
      </c>
      <c r="AF53" s="54">
        <v>613456.54999999993</v>
      </c>
      <c r="AG53" s="49">
        <f>AF53-'19.02.2024'!N54</f>
        <v>0</v>
      </c>
    </row>
    <row r="54" spans="1:33" x14ac:dyDescent="0.2">
      <c r="A54" s="56">
        <v>50</v>
      </c>
      <c r="B54" s="51" t="s">
        <v>215</v>
      </c>
      <c r="C54" s="51" t="s">
        <v>216</v>
      </c>
      <c r="D54" s="51" t="s">
        <v>217</v>
      </c>
      <c r="E54" s="51" t="s">
        <v>218</v>
      </c>
      <c r="F54" s="52">
        <v>17176.18</v>
      </c>
      <c r="G54" s="52">
        <v>16741.91</v>
      </c>
      <c r="H54" s="52">
        <v>16212.820000000002</v>
      </c>
      <c r="I54" s="52">
        <v>15682.26</v>
      </c>
      <c r="J54" s="52">
        <v>15157.19</v>
      </c>
      <c r="K54" s="52">
        <v>14620.47</v>
      </c>
      <c r="L54" s="52">
        <v>14090.289999999999</v>
      </c>
      <c r="M54" s="52">
        <f t="shared" si="0"/>
        <v>20150.79</v>
      </c>
      <c r="N54" s="52">
        <v>13560.84</v>
      </c>
      <c r="O54" s="52">
        <v>6589.95</v>
      </c>
      <c r="P54" s="52">
        <v>0</v>
      </c>
      <c r="Q54" s="52">
        <v>0</v>
      </c>
      <c r="R54" s="52">
        <v>0</v>
      </c>
      <c r="S54" s="52">
        <v>0</v>
      </c>
      <c r="T54" s="52">
        <v>0</v>
      </c>
      <c r="U54" s="52">
        <v>0</v>
      </c>
      <c r="V54" s="52">
        <v>0</v>
      </c>
      <c r="W54" s="52">
        <v>0</v>
      </c>
      <c r="X54" s="52">
        <v>0</v>
      </c>
      <c r="Y54" s="52">
        <v>0</v>
      </c>
      <c r="Z54" s="52">
        <v>0</v>
      </c>
      <c r="AA54" s="52">
        <v>0</v>
      </c>
      <c r="AB54" s="52">
        <v>0</v>
      </c>
      <c r="AC54" s="52">
        <v>0</v>
      </c>
      <c r="AD54" s="52">
        <v>0</v>
      </c>
      <c r="AE54" s="52">
        <v>0</v>
      </c>
      <c r="AF54" s="54">
        <v>129831.90999999999</v>
      </c>
      <c r="AG54" s="49">
        <f>AF54-'19.02.2024'!N55</f>
        <v>0</v>
      </c>
    </row>
    <row r="55" spans="1:33" x14ac:dyDescent="0.2">
      <c r="A55" s="56">
        <v>51</v>
      </c>
      <c r="B55" s="51" t="s">
        <v>219</v>
      </c>
      <c r="C55" s="51" t="s">
        <v>220</v>
      </c>
      <c r="D55" s="51" t="s">
        <v>221</v>
      </c>
      <c r="E55" s="51" t="s">
        <v>222</v>
      </c>
      <c r="F55" s="52">
        <v>21963.53</v>
      </c>
      <c r="G55" s="52">
        <v>21048.44</v>
      </c>
      <c r="H55" s="52">
        <v>20443.259999999998</v>
      </c>
      <c r="I55" s="52">
        <v>19836.419999999998</v>
      </c>
      <c r="J55" s="52">
        <v>19240.990000000002</v>
      </c>
      <c r="K55" s="52">
        <v>18621.879999999997</v>
      </c>
      <c r="L55" s="52">
        <v>18015.460000000003</v>
      </c>
      <c r="M55" s="52">
        <f t="shared" si="0"/>
        <v>75563.14</v>
      </c>
      <c r="N55" s="52">
        <v>17409.82</v>
      </c>
      <c r="O55" s="52">
        <v>16810.7</v>
      </c>
      <c r="P55" s="52">
        <v>16196.58</v>
      </c>
      <c r="Q55" s="52">
        <v>15589.699999999999</v>
      </c>
      <c r="R55" s="52">
        <v>9556.34</v>
      </c>
      <c r="S55" s="52">
        <v>0</v>
      </c>
      <c r="T55" s="52">
        <v>0</v>
      </c>
      <c r="U55" s="52">
        <v>0</v>
      </c>
      <c r="V55" s="52">
        <v>0</v>
      </c>
      <c r="W55" s="52">
        <v>0</v>
      </c>
      <c r="X55" s="52">
        <v>0</v>
      </c>
      <c r="Y55" s="52">
        <v>0</v>
      </c>
      <c r="Z55" s="52">
        <v>0</v>
      </c>
      <c r="AA55" s="52">
        <v>0</v>
      </c>
      <c r="AB55" s="52">
        <v>0</v>
      </c>
      <c r="AC55" s="52">
        <v>0</v>
      </c>
      <c r="AD55" s="52">
        <v>0</v>
      </c>
      <c r="AE55" s="52">
        <v>0</v>
      </c>
      <c r="AF55" s="54">
        <v>214733.12</v>
      </c>
      <c r="AG55" s="49">
        <f>AF55-'19.02.2024'!N56</f>
        <v>0</v>
      </c>
    </row>
    <row r="56" spans="1:33" x14ac:dyDescent="0.2">
      <c r="A56" s="56">
        <v>52</v>
      </c>
      <c r="B56" s="51" t="s">
        <v>223</v>
      </c>
      <c r="C56" s="51" t="s">
        <v>224</v>
      </c>
      <c r="D56" s="51" t="s">
        <v>225</v>
      </c>
      <c r="E56" s="51" t="s">
        <v>222</v>
      </c>
      <c r="F56" s="52">
        <v>9462.909999999998</v>
      </c>
      <c r="G56" s="52">
        <v>9068.8700000000008</v>
      </c>
      <c r="H56" s="52">
        <v>8795.27</v>
      </c>
      <c r="I56" s="52">
        <v>8520.9200000000019</v>
      </c>
      <c r="J56" s="52">
        <v>8250.48</v>
      </c>
      <c r="K56" s="52">
        <v>7971.8300000000008</v>
      </c>
      <c r="L56" s="52">
        <v>7697.67</v>
      </c>
      <c r="M56" s="52">
        <f t="shared" si="0"/>
        <v>21466.01</v>
      </c>
      <c r="N56" s="52">
        <v>7423.8799999999992</v>
      </c>
      <c r="O56" s="52">
        <v>7151.76</v>
      </c>
      <c r="P56" s="52">
        <v>6875.3499999999995</v>
      </c>
      <c r="Q56" s="52">
        <v>15.02</v>
      </c>
      <c r="R56" s="52">
        <v>0</v>
      </c>
      <c r="S56" s="52">
        <v>0</v>
      </c>
      <c r="T56" s="52">
        <v>0</v>
      </c>
      <c r="U56" s="52">
        <v>0</v>
      </c>
      <c r="V56" s="52">
        <v>0</v>
      </c>
      <c r="W56" s="52">
        <v>0</v>
      </c>
      <c r="X56" s="52">
        <v>0</v>
      </c>
      <c r="Y56" s="52">
        <v>0</v>
      </c>
      <c r="Z56" s="52">
        <v>0</v>
      </c>
      <c r="AA56" s="52">
        <v>0</v>
      </c>
      <c r="AB56" s="52">
        <v>0</v>
      </c>
      <c r="AC56" s="52">
        <v>0</v>
      </c>
      <c r="AD56" s="52">
        <v>0</v>
      </c>
      <c r="AE56" s="52">
        <v>0</v>
      </c>
      <c r="AF56" s="54">
        <v>81233.960000000006</v>
      </c>
      <c r="AG56" s="49">
        <f>AF56-'19.02.2024'!N57</f>
        <v>0</v>
      </c>
    </row>
    <row r="57" spans="1:33" x14ac:dyDescent="0.2">
      <c r="A57" s="56">
        <v>53</v>
      </c>
      <c r="B57" s="51" t="s">
        <v>226</v>
      </c>
      <c r="C57" s="51" t="s">
        <v>227</v>
      </c>
      <c r="D57" s="51" t="s">
        <v>228</v>
      </c>
      <c r="E57" s="51" t="s">
        <v>229</v>
      </c>
      <c r="F57" s="52">
        <v>19084.88</v>
      </c>
      <c r="G57" s="52">
        <v>18289.93</v>
      </c>
      <c r="H57" s="52">
        <v>17711.920000000002</v>
      </c>
      <c r="I57" s="52">
        <v>17132.36</v>
      </c>
      <c r="J57" s="52">
        <v>16558.689999999999</v>
      </c>
      <c r="K57" s="52">
        <v>15972.35</v>
      </c>
      <c r="L57" s="52">
        <v>15393.150000000001</v>
      </c>
      <c r="M57" s="52">
        <f t="shared" si="0"/>
        <v>22038.63</v>
      </c>
      <c r="N57" s="52">
        <v>14814.74</v>
      </c>
      <c r="O57" s="52">
        <v>7223.89</v>
      </c>
      <c r="P57" s="52">
        <v>0</v>
      </c>
      <c r="Q57" s="52">
        <v>0</v>
      </c>
      <c r="R57" s="52">
        <v>0</v>
      </c>
      <c r="S57" s="52">
        <v>0</v>
      </c>
      <c r="T57" s="52">
        <v>0</v>
      </c>
      <c r="U57" s="52">
        <v>0</v>
      </c>
      <c r="V57" s="52">
        <v>0</v>
      </c>
      <c r="W57" s="52">
        <v>0</v>
      </c>
      <c r="X57" s="52">
        <v>0</v>
      </c>
      <c r="Y57" s="52">
        <v>0</v>
      </c>
      <c r="Z57" s="52">
        <v>0</v>
      </c>
      <c r="AA57" s="52">
        <v>0</v>
      </c>
      <c r="AB57" s="52">
        <v>0</v>
      </c>
      <c r="AC57" s="52">
        <v>0</v>
      </c>
      <c r="AD57" s="52">
        <v>0</v>
      </c>
      <c r="AE57" s="52">
        <v>0</v>
      </c>
      <c r="AF57" s="54">
        <v>142181.91</v>
      </c>
      <c r="AG57" s="49">
        <f>AF57-'19.02.2024'!N58</f>
        <v>0</v>
      </c>
    </row>
    <row r="58" spans="1:33" x14ac:dyDescent="0.2">
      <c r="A58" s="56">
        <v>54</v>
      </c>
      <c r="B58" s="51" t="s">
        <v>230</v>
      </c>
      <c r="C58" s="51" t="s">
        <v>231</v>
      </c>
      <c r="D58" s="51" t="s">
        <v>232</v>
      </c>
      <c r="E58" s="51" t="s">
        <v>229</v>
      </c>
      <c r="F58" s="52">
        <v>31659.5</v>
      </c>
      <c r="G58" s="52">
        <v>30340.74</v>
      </c>
      <c r="H58" s="52">
        <v>29381.919999999998</v>
      </c>
      <c r="I58" s="52">
        <v>28420.429999999997</v>
      </c>
      <c r="J58" s="52">
        <v>27468.829999999998</v>
      </c>
      <c r="K58" s="52">
        <v>26496.18</v>
      </c>
      <c r="L58" s="52">
        <v>25535.34</v>
      </c>
      <c r="M58" s="52">
        <f t="shared" si="0"/>
        <v>36559.4</v>
      </c>
      <c r="N58" s="52">
        <v>24575.86</v>
      </c>
      <c r="O58" s="52">
        <v>11983.539999999999</v>
      </c>
      <c r="P58" s="52">
        <v>0</v>
      </c>
      <c r="Q58" s="52">
        <v>0</v>
      </c>
      <c r="R58" s="52">
        <v>0</v>
      </c>
      <c r="S58" s="52">
        <v>0</v>
      </c>
      <c r="T58" s="52">
        <v>0</v>
      </c>
      <c r="U58" s="52">
        <v>0</v>
      </c>
      <c r="V58" s="52">
        <v>0</v>
      </c>
      <c r="W58" s="52">
        <v>0</v>
      </c>
      <c r="X58" s="52">
        <v>0</v>
      </c>
      <c r="Y58" s="52">
        <v>0</v>
      </c>
      <c r="Z58" s="52">
        <v>0</v>
      </c>
      <c r="AA58" s="52">
        <v>0</v>
      </c>
      <c r="AB58" s="52">
        <v>0</v>
      </c>
      <c r="AC58" s="52">
        <v>0</v>
      </c>
      <c r="AD58" s="52">
        <v>0</v>
      </c>
      <c r="AE58" s="52">
        <v>0</v>
      </c>
      <c r="AF58" s="54">
        <v>235862.34</v>
      </c>
      <c r="AG58" s="49">
        <f>AF58-'19.02.2024'!N59</f>
        <v>0</v>
      </c>
    </row>
    <row r="59" spans="1:33" x14ac:dyDescent="0.2">
      <c r="A59" s="56">
        <v>55</v>
      </c>
      <c r="B59" s="51" t="s">
        <v>233</v>
      </c>
      <c r="C59" s="51" t="s">
        <v>234</v>
      </c>
      <c r="D59" s="51" t="s">
        <v>235</v>
      </c>
      <c r="E59" s="51" t="s">
        <v>236</v>
      </c>
      <c r="F59" s="52">
        <v>38314.03</v>
      </c>
      <c r="G59" s="52">
        <v>36579.89</v>
      </c>
      <c r="H59" s="52">
        <v>35423.879999999997</v>
      </c>
      <c r="I59" s="52">
        <v>34264.659999999996</v>
      </c>
      <c r="J59" s="52">
        <v>33117.4</v>
      </c>
      <c r="K59" s="52">
        <v>31944.720000000001</v>
      </c>
      <c r="L59" s="52">
        <v>30786.31</v>
      </c>
      <c r="M59" s="52">
        <f t="shared" si="0"/>
        <v>44077.29</v>
      </c>
      <c r="N59" s="52">
        <v>29629.5</v>
      </c>
      <c r="O59" s="52">
        <v>14447.789999999999</v>
      </c>
      <c r="P59" s="52">
        <v>0</v>
      </c>
      <c r="Q59" s="52">
        <v>0</v>
      </c>
      <c r="R59" s="52">
        <v>0</v>
      </c>
      <c r="S59" s="52">
        <v>0</v>
      </c>
      <c r="T59" s="52">
        <v>0</v>
      </c>
      <c r="U59" s="52">
        <v>0</v>
      </c>
      <c r="V59" s="52">
        <v>0</v>
      </c>
      <c r="W59" s="52">
        <v>0</v>
      </c>
      <c r="X59" s="52">
        <v>0</v>
      </c>
      <c r="Y59" s="52">
        <v>0</v>
      </c>
      <c r="Z59" s="52">
        <v>0</v>
      </c>
      <c r="AA59" s="52">
        <v>0</v>
      </c>
      <c r="AB59" s="52">
        <v>0</v>
      </c>
      <c r="AC59" s="52">
        <v>0</v>
      </c>
      <c r="AD59" s="52">
        <v>0</v>
      </c>
      <c r="AE59" s="52">
        <v>0</v>
      </c>
      <c r="AF59" s="54">
        <v>284508.18</v>
      </c>
      <c r="AG59" s="49">
        <f>AF59-'19.02.2024'!N60</f>
        <v>0</v>
      </c>
    </row>
    <row r="60" spans="1:33" x14ac:dyDescent="0.2">
      <c r="A60" s="56">
        <v>56</v>
      </c>
      <c r="B60" s="51" t="s">
        <v>237</v>
      </c>
      <c r="C60" s="51" t="s">
        <v>238</v>
      </c>
      <c r="D60" s="51" t="s">
        <v>239</v>
      </c>
      <c r="E60" s="51" t="s">
        <v>240</v>
      </c>
      <c r="F60" s="52">
        <v>17885.019999999997</v>
      </c>
      <c r="G60" s="52">
        <v>17063.55</v>
      </c>
      <c r="H60" s="52">
        <v>16472.849999999999</v>
      </c>
      <c r="I60" s="52">
        <v>15880.53</v>
      </c>
      <c r="J60" s="52">
        <v>15289.84</v>
      </c>
      <c r="K60" s="52">
        <v>11096.529999999999</v>
      </c>
      <c r="L60" s="52">
        <v>0</v>
      </c>
      <c r="M60" s="52">
        <f t="shared" si="0"/>
        <v>0</v>
      </c>
      <c r="N60" s="52">
        <v>0</v>
      </c>
      <c r="O60" s="52">
        <v>0</v>
      </c>
      <c r="P60" s="52">
        <v>0</v>
      </c>
      <c r="Q60" s="52">
        <v>0</v>
      </c>
      <c r="R60" s="52">
        <v>0</v>
      </c>
      <c r="S60" s="52">
        <v>0</v>
      </c>
      <c r="T60" s="52">
        <v>0</v>
      </c>
      <c r="U60" s="52">
        <v>0</v>
      </c>
      <c r="V60" s="52">
        <v>0</v>
      </c>
      <c r="W60" s="52">
        <v>0</v>
      </c>
      <c r="X60" s="52">
        <v>0</v>
      </c>
      <c r="Y60" s="52">
        <v>0</v>
      </c>
      <c r="Z60" s="52">
        <v>0</v>
      </c>
      <c r="AA60" s="52">
        <v>0</v>
      </c>
      <c r="AB60" s="52">
        <v>0</v>
      </c>
      <c r="AC60" s="52">
        <v>0</v>
      </c>
      <c r="AD60" s="52">
        <v>0</v>
      </c>
      <c r="AE60" s="52">
        <v>0</v>
      </c>
      <c r="AF60" s="54">
        <v>93688.319999999992</v>
      </c>
      <c r="AG60" s="49">
        <f>AF60-'19.02.2024'!N61</f>
        <v>0</v>
      </c>
    </row>
    <row r="61" spans="1:33" x14ac:dyDescent="0.2">
      <c r="A61" s="56">
        <v>57</v>
      </c>
      <c r="B61" s="51" t="s">
        <v>241</v>
      </c>
      <c r="C61" s="51" t="s">
        <v>242</v>
      </c>
      <c r="D61" s="51" t="s">
        <v>243</v>
      </c>
      <c r="E61" s="51" t="s">
        <v>240</v>
      </c>
      <c r="F61" s="52">
        <v>135915.69999999998</v>
      </c>
      <c r="G61" s="52">
        <v>129012.92</v>
      </c>
      <c r="H61" s="52">
        <v>125697.08</v>
      </c>
      <c r="I61" s="52">
        <v>122372.13</v>
      </c>
      <c r="J61" s="52">
        <v>119147.29000000001</v>
      </c>
      <c r="K61" s="52">
        <v>115717.66</v>
      </c>
      <c r="L61" s="52">
        <v>112394.98000000001</v>
      </c>
      <c r="M61" s="52">
        <f t="shared" si="0"/>
        <v>841988.34</v>
      </c>
      <c r="N61" s="52">
        <v>109076.84000000001</v>
      </c>
      <c r="O61" s="52">
        <v>105831.55</v>
      </c>
      <c r="P61" s="52">
        <v>102429.2</v>
      </c>
      <c r="Q61" s="52">
        <v>99104.239999999991</v>
      </c>
      <c r="R61" s="52">
        <v>95781.57</v>
      </c>
      <c r="S61" s="52">
        <v>92497.58</v>
      </c>
      <c r="T61" s="52">
        <v>89147.590000000011</v>
      </c>
      <c r="U61" s="52">
        <v>85822.63</v>
      </c>
      <c r="V61" s="52">
        <v>62297.14</v>
      </c>
      <c r="W61" s="52">
        <v>0</v>
      </c>
      <c r="X61" s="52">
        <v>0</v>
      </c>
      <c r="Y61" s="52">
        <v>0</v>
      </c>
      <c r="Z61" s="52">
        <v>0</v>
      </c>
      <c r="AA61" s="52">
        <v>0</v>
      </c>
      <c r="AB61" s="52">
        <v>0</v>
      </c>
      <c r="AC61" s="52">
        <v>0</v>
      </c>
      <c r="AD61" s="52">
        <v>0</v>
      </c>
      <c r="AE61" s="52">
        <v>0</v>
      </c>
      <c r="AF61" s="54">
        <v>1702246.0999999999</v>
      </c>
      <c r="AG61" s="49">
        <f>AF61-'19.02.2024'!N62</f>
        <v>0</v>
      </c>
    </row>
    <row r="62" spans="1:33" x14ac:dyDescent="0.2">
      <c r="A62" s="56">
        <v>58</v>
      </c>
      <c r="B62" s="51" t="s">
        <v>244</v>
      </c>
      <c r="C62" s="51" t="s">
        <v>245</v>
      </c>
      <c r="D62" s="51" t="s">
        <v>246</v>
      </c>
      <c r="E62" s="51" t="s">
        <v>247</v>
      </c>
      <c r="F62" s="52">
        <v>68197.180000000008</v>
      </c>
      <c r="G62" s="52">
        <v>65760.710000000006</v>
      </c>
      <c r="H62" s="52">
        <v>63407.759999999995</v>
      </c>
      <c r="I62" s="52">
        <v>61225.799999999996</v>
      </c>
      <c r="J62" s="52">
        <v>59057.310000000005</v>
      </c>
      <c r="K62" s="52">
        <v>56858.92</v>
      </c>
      <c r="L62" s="52">
        <v>54678.439999999995</v>
      </c>
      <c r="M62" s="52">
        <f t="shared" si="0"/>
        <v>119.48</v>
      </c>
      <c r="N62" s="52">
        <v>119.48</v>
      </c>
      <c r="O62" s="52">
        <v>0</v>
      </c>
      <c r="P62" s="52">
        <v>0</v>
      </c>
      <c r="Q62" s="52">
        <v>0</v>
      </c>
      <c r="R62" s="52">
        <v>0</v>
      </c>
      <c r="S62" s="52">
        <v>0</v>
      </c>
      <c r="T62" s="52">
        <v>0</v>
      </c>
      <c r="U62" s="52">
        <v>0</v>
      </c>
      <c r="V62" s="52">
        <v>0</v>
      </c>
      <c r="W62" s="52">
        <v>0</v>
      </c>
      <c r="X62" s="52">
        <v>0</v>
      </c>
      <c r="Y62" s="52">
        <v>0</v>
      </c>
      <c r="Z62" s="52">
        <v>0</v>
      </c>
      <c r="AA62" s="52">
        <v>0</v>
      </c>
      <c r="AB62" s="52">
        <v>0</v>
      </c>
      <c r="AC62" s="52">
        <v>0</v>
      </c>
      <c r="AD62" s="52">
        <v>0</v>
      </c>
      <c r="AE62" s="52">
        <v>0</v>
      </c>
      <c r="AF62" s="54">
        <v>429305.59999999998</v>
      </c>
      <c r="AG62" s="49">
        <f>AF62-'19.02.2024'!N63</f>
        <v>0</v>
      </c>
    </row>
    <row r="63" spans="1:33" x14ac:dyDescent="0.2">
      <c r="A63" s="56">
        <v>59</v>
      </c>
      <c r="B63" s="51" t="s">
        <v>248</v>
      </c>
      <c r="C63" s="51" t="s">
        <v>249</v>
      </c>
      <c r="D63" s="51" t="s">
        <v>250</v>
      </c>
      <c r="E63" s="51" t="s">
        <v>251</v>
      </c>
      <c r="F63" s="52">
        <v>14774.369999999999</v>
      </c>
      <c r="G63" s="52">
        <v>14330.76</v>
      </c>
      <c r="H63" s="52">
        <v>13807.43</v>
      </c>
      <c r="I63" s="52">
        <v>13282.689999999999</v>
      </c>
      <c r="J63" s="52">
        <v>3245.61</v>
      </c>
      <c r="K63" s="52">
        <v>0</v>
      </c>
      <c r="L63" s="52">
        <v>0</v>
      </c>
      <c r="M63" s="52">
        <f t="shared" si="0"/>
        <v>0</v>
      </c>
      <c r="N63" s="52">
        <v>0</v>
      </c>
      <c r="O63" s="52">
        <v>0</v>
      </c>
      <c r="P63" s="52">
        <v>0</v>
      </c>
      <c r="Q63" s="52">
        <v>0</v>
      </c>
      <c r="R63" s="52">
        <v>0</v>
      </c>
      <c r="S63" s="52">
        <v>0</v>
      </c>
      <c r="T63" s="52">
        <v>0</v>
      </c>
      <c r="U63" s="52">
        <v>0</v>
      </c>
      <c r="V63" s="52">
        <v>0</v>
      </c>
      <c r="W63" s="52">
        <v>0</v>
      </c>
      <c r="X63" s="52">
        <v>0</v>
      </c>
      <c r="Y63" s="52">
        <v>0</v>
      </c>
      <c r="Z63" s="52">
        <v>0</v>
      </c>
      <c r="AA63" s="52">
        <v>0</v>
      </c>
      <c r="AB63" s="52">
        <v>0</v>
      </c>
      <c r="AC63" s="52">
        <v>0</v>
      </c>
      <c r="AD63" s="52">
        <v>0</v>
      </c>
      <c r="AE63" s="52">
        <v>0</v>
      </c>
      <c r="AF63" s="54">
        <v>59440.86</v>
      </c>
      <c r="AG63" s="49">
        <f>AF63-'19.02.2024'!N64</f>
        <v>0</v>
      </c>
    </row>
    <row r="64" spans="1:33" x14ac:dyDescent="0.2">
      <c r="A64" s="56">
        <v>60</v>
      </c>
      <c r="B64" s="51" t="s">
        <v>252</v>
      </c>
      <c r="C64" s="51" t="s">
        <v>253</v>
      </c>
      <c r="D64" s="51" t="s">
        <v>254</v>
      </c>
      <c r="E64" s="51" t="s">
        <v>255</v>
      </c>
      <c r="F64" s="52">
        <v>25941</v>
      </c>
      <c r="G64" s="52">
        <v>25124.31</v>
      </c>
      <c r="H64" s="52">
        <v>24269.420000000002</v>
      </c>
      <c r="I64" s="52">
        <v>23412.14</v>
      </c>
      <c r="J64" s="52">
        <v>22558.44</v>
      </c>
      <c r="K64" s="52">
        <v>21696.45</v>
      </c>
      <c r="L64" s="52">
        <v>5320.26</v>
      </c>
      <c r="M64" s="52">
        <f t="shared" si="0"/>
        <v>0</v>
      </c>
      <c r="N64" s="52">
        <v>0</v>
      </c>
      <c r="O64" s="52">
        <v>0</v>
      </c>
      <c r="P64" s="52">
        <v>0</v>
      </c>
      <c r="Q64" s="52">
        <v>0</v>
      </c>
      <c r="R64" s="52">
        <v>0</v>
      </c>
      <c r="S64" s="52">
        <v>0</v>
      </c>
      <c r="T64" s="52">
        <v>0</v>
      </c>
      <c r="U64" s="52">
        <v>0</v>
      </c>
      <c r="V64" s="52">
        <v>0</v>
      </c>
      <c r="W64" s="52">
        <v>0</v>
      </c>
      <c r="X64" s="52">
        <v>0</v>
      </c>
      <c r="Y64" s="52">
        <v>0</v>
      </c>
      <c r="Z64" s="52">
        <v>0</v>
      </c>
      <c r="AA64" s="52">
        <v>0</v>
      </c>
      <c r="AB64" s="52">
        <v>0</v>
      </c>
      <c r="AC64" s="52">
        <v>0</v>
      </c>
      <c r="AD64" s="52">
        <v>0</v>
      </c>
      <c r="AE64" s="52">
        <v>0</v>
      </c>
      <c r="AF64" s="54">
        <v>148322.02000000002</v>
      </c>
      <c r="AG64" s="49">
        <f>AF64-'19.02.2024'!N65</f>
        <v>0</v>
      </c>
    </row>
    <row r="65" spans="1:33" x14ac:dyDescent="0.2">
      <c r="A65" s="56">
        <v>61</v>
      </c>
      <c r="B65" s="51" t="s">
        <v>256</v>
      </c>
      <c r="C65" s="51" t="s">
        <v>257</v>
      </c>
      <c r="D65" s="51" t="s">
        <v>258</v>
      </c>
      <c r="E65" s="51" t="s">
        <v>259</v>
      </c>
      <c r="F65" s="52">
        <v>22232.79</v>
      </c>
      <c r="G65" s="52">
        <v>21520.170000000002</v>
      </c>
      <c r="H65" s="52">
        <v>20860.96</v>
      </c>
      <c r="I65" s="52">
        <v>20199.940000000002</v>
      </c>
      <c r="J65" s="52">
        <v>19547.48</v>
      </c>
      <c r="K65" s="52">
        <v>18876.989999999998</v>
      </c>
      <c r="L65" s="52">
        <v>18216.400000000001</v>
      </c>
      <c r="M65" s="52">
        <f t="shared" si="0"/>
        <v>42665.479999999996</v>
      </c>
      <c r="N65" s="52">
        <v>17556.73</v>
      </c>
      <c r="O65" s="52">
        <v>16900.23</v>
      </c>
      <c r="P65" s="52">
        <v>8208.52</v>
      </c>
      <c r="Q65" s="52">
        <v>0</v>
      </c>
      <c r="R65" s="52">
        <v>0</v>
      </c>
      <c r="S65" s="52">
        <v>0</v>
      </c>
      <c r="T65" s="52">
        <v>0</v>
      </c>
      <c r="U65" s="52">
        <v>0</v>
      </c>
      <c r="V65" s="52">
        <v>0</v>
      </c>
      <c r="W65" s="52">
        <v>0</v>
      </c>
      <c r="X65" s="52">
        <v>0</v>
      </c>
      <c r="Y65" s="52">
        <v>0</v>
      </c>
      <c r="Z65" s="52">
        <v>0</v>
      </c>
      <c r="AA65" s="52">
        <v>0</v>
      </c>
      <c r="AB65" s="52">
        <v>0</v>
      </c>
      <c r="AC65" s="52">
        <v>0</v>
      </c>
      <c r="AD65" s="52">
        <v>0</v>
      </c>
      <c r="AE65" s="52">
        <v>0</v>
      </c>
      <c r="AF65" s="54">
        <v>184120.21000000002</v>
      </c>
      <c r="AG65" s="49">
        <f>AF65-'19.02.2024'!N66</f>
        <v>0</v>
      </c>
    </row>
    <row r="66" spans="1:33" x14ac:dyDescent="0.2">
      <c r="A66" s="56">
        <v>62</v>
      </c>
      <c r="B66" s="51" t="s">
        <v>260</v>
      </c>
      <c r="C66" s="51" t="s">
        <v>261</v>
      </c>
      <c r="D66" s="51" t="s">
        <v>262</v>
      </c>
      <c r="E66" s="51" t="s">
        <v>263</v>
      </c>
      <c r="F66" s="52">
        <v>7666.9699999999993</v>
      </c>
      <c r="G66" s="52">
        <v>7404.630000000001</v>
      </c>
      <c r="H66" s="52">
        <v>7177.8</v>
      </c>
      <c r="I66" s="52">
        <v>6950.35</v>
      </c>
      <c r="J66" s="52">
        <v>6725.87</v>
      </c>
      <c r="K66" s="52">
        <v>6495.1799999999994</v>
      </c>
      <c r="L66" s="52">
        <v>6267.8700000000008</v>
      </c>
      <c r="M66" s="52">
        <f t="shared" si="0"/>
        <v>14684.949999999999</v>
      </c>
      <c r="N66" s="52">
        <v>6040.8899999999994</v>
      </c>
      <c r="O66" s="52">
        <v>5815</v>
      </c>
      <c r="P66" s="52">
        <v>2829.06</v>
      </c>
      <c r="Q66" s="52">
        <v>0</v>
      </c>
      <c r="R66" s="52">
        <v>0</v>
      </c>
      <c r="S66" s="52">
        <v>0</v>
      </c>
      <c r="T66" s="52">
        <v>0</v>
      </c>
      <c r="U66" s="52">
        <v>0</v>
      </c>
      <c r="V66" s="52">
        <v>0</v>
      </c>
      <c r="W66" s="52">
        <v>0</v>
      </c>
      <c r="X66" s="52">
        <v>0</v>
      </c>
      <c r="Y66" s="52">
        <v>0</v>
      </c>
      <c r="Z66" s="52">
        <v>0</v>
      </c>
      <c r="AA66" s="52">
        <v>0</v>
      </c>
      <c r="AB66" s="52">
        <v>0</v>
      </c>
      <c r="AC66" s="52">
        <v>0</v>
      </c>
      <c r="AD66" s="52">
        <v>0</v>
      </c>
      <c r="AE66" s="52">
        <v>0</v>
      </c>
      <c r="AF66" s="54">
        <v>63373.62</v>
      </c>
      <c r="AG66" s="49">
        <f>AF66-'19.02.2024'!N67</f>
        <v>0</v>
      </c>
    </row>
    <row r="67" spans="1:33" x14ac:dyDescent="0.2">
      <c r="A67" s="56">
        <v>63</v>
      </c>
      <c r="B67" s="51" t="s">
        <v>264</v>
      </c>
      <c r="C67" s="51" t="s">
        <v>265</v>
      </c>
      <c r="D67" s="51" t="s">
        <v>266</v>
      </c>
      <c r="E67" s="51" t="s">
        <v>267</v>
      </c>
      <c r="F67" s="52">
        <v>22026.66</v>
      </c>
      <c r="G67" s="52">
        <v>21232.54</v>
      </c>
      <c r="H67" s="52">
        <v>20516.18</v>
      </c>
      <c r="I67" s="52">
        <v>19797.849999999999</v>
      </c>
      <c r="J67" s="52">
        <v>19082.960000000003</v>
      </c>
      <c r="K67" s="52">
        <v>18360.18</v>
      </c>
      <c r="L67" s="52">
        <v>8934.49</v>
      </c>
      <c r="M67" s="52">
        <f t="shared" si="0"/>
        <v>0</v>
      </c>
      <c r="N67" s="52">
        <v>0</v>
      </c>
      <c r="O67" s="52">
        <v>0</v>
      </c>
      <c r="P67" s="52">
        <v>0</v>
      </c>
      <c r="Q67" s="52">
        <v>0</v>
      </c>
      <c r="R67" s="52">
        <v>0</v>
      </c>
      <c r="S67" s="52">
        <v>0</v>
      </c>
      <c r="T67" s="52">
        <v>0</v>
      </c>
      <c r="U67" s="52">
        <v>0</v>
      </c>
      <c r="V67" s="52">
        <v>0</v>
      </c>
      <c r="W67" s="52">
        <v>0</v>
      </c>
      <c r="X67" s="52">
        <v>0</v>
      </c>
      <c r="Y67" s="52">
        <v>0</v>
      </c>
      <c r="Z67" s="52">
        <v>0</v>
      </c>
      <c r="AA67" s="52">
        <v>0</v>
      </c>
      <c r="AB67" s="52">
        <v>0</v>
      </c>
      <c r="AC67" s="52">
        <v>0</v>
      </c>
      <c r="AD67" s="52">
        <v>0</v>
      </c>
      <c r="AE67" s="52">
        <v>0</v>
      </c>
      <c r="AF67" s="54">
        <v>129950.86</v>
      </c>
      <c r="AG67" s="49">
        <f>AF67-'19.02.2024'!N68</f>
        <v>0</v>
      </c>
    </row>
    <row r="68" spans="1:33" x14ac:dyDescent="0.2">
      <c r="A68" s="56">
        <v>64</v>
      </c>
      <c r="B68" s="51" t="s">
        <v>268</v>
      </c>
      <c r="C68" s="51" t="s">
        <v>269</v>
      </c>
      <c r="D68" s="51" t="s">
        <v>270</v>
      </c>
      <c r="E68" s="51" t="s">
        <v>271</v>
      </c>
      <c r="F68" s="52">
        <v>24488.29</v>
      </c>
      <c r="G68" s="52">
        <v>23595.83</v>
      </c>
      <c r="H68" s="52">
        <v>22873.02</v>
      </c>
      <c r="I68" s="52">
        <v>22148.260000000002</v>
      </c>
      <c r="J68" s="52">
        <v>21432.890000000003</v>
      </c>
      <c r="K68" s="52">
        <v>20697.7</v>
      </c>
      <c r="L68" s="52">
        <v>19973.41</v>
      </c>
      <c r="M68" s="52">
        <f t="shared" si="0"/>
        <v>46810.87</v>
      </c>
      <c r="N68" s="52">
        <v>19250.100000000002</v>
      </c>
      <c r="O68" s="52">
        <v>18530.28</v>
      </c>
      <c r="P68" s="52">
        <v>9030.49</v>
      </c>
      <c r="Q68" s="52">
        <v>0</v>
      </c>
      <c r="R68" s="52">
        <v>0</v>
      </c>
      <c r="S68" s="52">
        <v>0</v>
      </c>
      <c r="T68" s="52">
        <v>0</v>
      </c>
      <c r="U68" s="52">
        <v>0</v>
      </c>
      <c r="V68" s="52">
        <v>0</v>
      </c>
      <c r="W68" s="52">
        <v>0</v>
      </c>
      <c r="X68" s="52">
        <v>0</v>
      </c>
      <c r="Y68" s="52">
        <v>0</v>
      </c>
      <c r="Z68" s="52">
        <v>0</v>
      </c>
      <c r="AA68" s="52">
        <v>0</v>
      </c>
      <c r="AB68" s="52">
        <v>0</v>
      </c>
      <c r="AC68" s="52">
        <v>0</v>
      </c>
      <c r="AD68" s="52">
        <v>0</v>
      </c>
      <c r="AE68" s="52">
        <v>0</v>
      </c>
      <c r="AF68" s="54">
        <v>202020.27</v>
      </c>
      <c r="AG68" s="49">
        <f>AF68-'19.02.2024'!N69</f>
        <v>0</v>
      </c>
    </row>
    <row r="69" spans="1:33" x14ac:dyDescent="0.2">
      <c r="A69" s="56">
        <v>65</v>
      </c>
      <c r="B69" s="51" t="s">
        <v>272</v>
      </c>
      <c r="C69" s="51" t="s">
        <v>273</v>
      </c>
      <c r="D69" s="51" t="s">
        <v>274</v>
      </c>
      <c r="E69" s="51" t="s">
        <v>275</v>
      </c>
      <c r="F69" s="52">
        <v>28135.57</v>
      </c>
      <c r="G69" s="52">
        <v>26854.52</v>
      </c>
      <c r="H69" s="52">
        <v>26031.89</v>
      </c>
      <c r="I69" s="52">
        <v>25207.02</v>
      </c>
      <c r="J69" s="52">
        <v>24392.85</v>
      </c>
      <c r="K69" s="52">
        <v>23556.120000000003</v>
      </c>
      <c r="L69" s="52">
        <v>22731.83</v>
      </c>
      <c r="M69" s="52">
        <f t="shared" si="0"/>
        <v>53275.649999999994</v>
      </c>
      <c r="N69" s="52">
        <v>21908.62</v>
      </c>
      <c r="O69" s="52">
        <v>21089.399999999998</v>
      </c>
      <c r="P69" s="52">
        <v>10277.630000000001</v>
      </c>
      <c r="Q69" s="52">
        <v>0</v>
      </c>
      <c r="R69" s="52">
        <v>0</v>
      </c>
      <c r="S69" s="52">
        <v>0</v>
      </c>
      <c r="T69" s="52">
        <v>0</v>
      </c>
      <c r="U69" s="52">
        <v>0</v>
      </c>
      <c r="V69" s="52">
        <v>0</v>
      </c>
      <c r="W69" s="52">
        <v>0</v>
      </c>
      <c r="X69" s="52">
        <v>0</v>
      </c>
      <c r="Y69" s="52">
        <v>0</v>
      </c>
      <c r="Z69" s="52">
        <v>0</v>
      </c>
      <c r="AA69" s="52">
        <v>0</v>
      </c>
      <c r="AB69" s="52">
        <v>0</v>
      </c>
      <c r="AC69" s="52">
        <v>0</v>
      </c>
      <c r="AD69" s="52">
        <v>0</v>
      </c>
      <c r="AE69" s="52">
        <v>0</v>
      </c>
      <c r="AF69" s="54">
        <v>230185.44999999998</v>
      </c>
      <c r="AG69" s="49">
        <f>AF69-'19.02.2024'!N70</f>
        <v>0</v>
      </c>
    </row>
    <row r="70" spans="1:33" x14ac:dyDescent="0.2">
      <c r="A70" s="56">
        <v>66</v>
      </c>
      <c r="B70" s="51" t="s">
        <v>276</v>
      </c>
      <c r="C70" s="51" t="s">
        <v>277</v>
      </c>
      <c r="D70" s="51" t="s">
        <v>278</v>
      </c>
      <c r="E70" s="51" t="s">
        <v>275</v>
      </c>
      <c r="F70" s="52">
        <v>15780.49</v>
      </c>
      <c r="G70" s="52">
        <v>15061.97</v>
      </c>
      <c r="H70" s="52">
        <v>14600.609999999999</v>
      </c>
      <c r="I70" s="52">
        <v>14137.91</v>
      </c>
      <c r="J70" s="52">
        <v>13681.310000000001</v>
      </c>
      <c r="K70" s="52">
        <v>13211.99</v>
      </c>
      <c r="L70" s="52">
        <v>12749.66</v>
      </c>
      <c r="M70" s="52">
        <f t="shared" ref="M70:M133" si="1">SUM(N70:AE70)</f>
        <v>29880.890000000003</v>
      </c>
      <c r="N70" s="52">
        <v>12287.970000000001</v>
      </c>
      <c r="O70" s="52">
        <v>11828.470000000001</v>
      </c>
      <c r="P70" s="52">
        <v>5764.45</v>
      </c>
      <c r="Q70" s="52">
        <v>0</v>
      </c>
      <c r="R70" s="52">
        <v>0</v>
      </c>
      <c r="S70" s="52">
        <v>0</v>
      </c>
      <c r="T70" s="52">
        <v>0</v>
      </c>
      <c r="U70" s="52">
        <v>0</v>
      </c>
      <c r="V70" s="52">
        <v>0</v>
      </c>
      <c r="W70" s="52">
        <v>0</v>
      </c>
      <c r="X70" s="52">
        <v>0</v>
      </c>
      <c r="Y70" s="52">
        <v>0</v>
      </c>
      <c r="Z70" s="52">
        <v>0</v>
      </c>
      <c r="AA70" s="52">
        <v>0</v>
      </c>
      <c r="AB70" s="52">
        <v>0</v>
      </c>
      <c r="AC70" s="52">
        <v>0</v>
      </c>
      <c r="AD70" s="52">
        <v>0</v>
      </c>
      <c r="AE70" s="52">
        <v>0</v>
      </c>
      <c r="AF70" s="54">
        <v>129104.83</v>
      </c>
      <c r="AG70" s="49">
        <f>AF70-'19.02.2024'!N71</f>
        <v>0</v>
      </c>
    </row>
    <row r="71" spans="1:33" x14ac:dyDescent="0.2">
      <c r="A71" s="56">
        <v>67</v>
      </c>
      <c r="B71" s="51" t="s">
        <v>279</v>
      </c>
      <c r="C71" s="51" t="s">
        <v>280</v>
      </c>
      <c r="D71" s="51" t="s">
        <v>281</v>
      </c>
      <c r="E71" s="51" t="s">
        <v>282</v>
      </c>
      <c r="F71" s="52">
        <v>102842.03</v>
      </c>
      <c r="G71" s="52">
        <v>97446.560000000012</v>
      </c>
      <c r="H71" s="52">
        <v>94797.810000000012</v>
      </c>
      <c r="I71" s="52">
        <v>92141.87000000001</v>
      </c>
      <c r="J71" s="52">
        <v>89573.13</v>
      </c>
      <c r="K71" s="52">
        <v>86826.26</v>
      </c>
      <c r="L71" s="52">
        <v>84172.05</v>
      </c>
      <c r="M71" s="52">
        <f t="shared" si="1"/>
        <v>681754.29999999993</v>
      </c>
      <c r="N71" s="52">
        <v>81521.53</v>
      </c>
      <c r="O71" s="52">
        <v>78936.429999999993</v>
      </c>
      <c r="P71" s="52">
        <v>76211.37</v>
      </c>
      <c r="Q71" s="52">
        <v>73555.360000000001</v>
      </c>
      <c r="R71" s="52">
        <v>70901.179999999993</v>
      </c>
      <c r="S71" s="52">
        <v>68285.209999999992</v>
      </c>
      <c r="T71" s="52">
        <v>65601.929999999993</v>
      </c>
      <c r="U71" s="52">
        <v>62945.93</v>
      </c>
      <c r="V71" s="52">
        <v>60286.29</v>
      </c>
      <c r="W71" s="52">
        <v>43509.07</v>
      </c>
      <c r="X71" s="52">
        <v>0</v>
      </c>
      <c r="Y71" s="52">
        <v>0</v>
      </c>
      <c r="Z71" s="52">
        <v>0</v>
      </c>
      <c r="AA71" s="52">
        <v>0</v>
      </c>
      <c r="AB71" s="52">
        <v>0</v>
      </c>
      <c r="AC71" s="52">
        <v>0</v>
      </c>
      <c r="AD71" s="52">
        <v>0</v>
      </c>
      <c r="AE71" s="52">
        <v>0</v>
      </c>
      <c r="AF71" s="54">
        <v>1329554.01</v>
      </c>
      <c r="AG71" s="49">
        <f>AF71-'19.02.2024'!N72</f>
        <v>0</v>
      </c>
    </row>
    <row r="72" spans="1:33" x14ac:dyDescent="0.2">
      <c r="A72" s="56">
        <v>68</v>
      </c>
      <c r="B72" s="51" t="s">
        <v>283</v>
      </c>
      <c r="C72" s="51" t="s">
        <v>284</v>
      </c>
      <c r="D72" s="51" t="s">
        <v>285</v>
      </c>
      <c r="E72" s="51" t="s">
        <v>286</v>
      </c>
      <c r="F72" s="52">
        <v>3325.96</v>
      </c>
      <c r="G72" s="52">
        <v>3143.02</v>
      </c>
      <c r="H72" s="52">
        <v>3047.2599999999998</v>
      </c>
      <c r="I72" s="52">
        <v>2951.4800000000005</v>
      </c>
      <c r="J72" s="52">
        <v>2856.9900000000002</v>
      </c>
      <c r="K72" s="52">
        <v>2759.7200000000003</v>
      </c>
      <c r="L72" s="52">
        <v>2664.0099999999998</v>
      </c>
      <c r="M72" s="52">
        <f t="shared" si="1"/>
        <v>6838.56</v>
      </c>
      <c r="N72" s="52">
        <v>2568.3900000000003</v>
      </c>
      <c r="O72" s="52">
        <v>2473.31</v>
      </c>
      <c r="P72" s="52">
        <v>1796.86</v>
      </c>
      <c r="Q72" s="52">
        <v>0</v>
      </c>
      <c r="R72" s="52">
        <v>0</v>
      </c>
      <c r="S72" s="52">
        <v>0</v>
      </c>
      <c r="T72" s="52">
        <v>0</v>
      </c>
      <c r="U72" s="52">
        <v>0</v>
      </c>
      <c r="V72" s="52">
        <v>0</v>
      </c>
      <c r="W72" s="52">
        <v>0</v>
      </c>
      <c r="X72" s="52">
        <v>0</v>
      </c>
      <c r="Y72" s="52">
        <v>0</v>
      </c>
      <c r="Z72" s="52">
        <v>0</v>
      </c>
      <c r="AA72" s="52">
        <v>0</v>
      </c>
      <c r="AB72" s="52">
        <v>0</v>
      </c>
      <c r="AC72" s="52">
        <v>0</v>
      </c>
      <c r="AD72" s="52">
        <v>0</v>
      </c>
      <c r="AE72" s="52">
        <v>0</v>
      </c>
      <c r="AF72" s="54">
        <v>27587</v>
      </c>
      <c r="AG72" s="49">
        <f>AF72-'19.02.2024'!N73</f>
        <v>0</v>
      </c>
    </row>
    <row r="73" spans="1:33" x14ac:dyDescent="0.2">
      <c r="A73" s="56">
        <v>69</v>
      </c>
      <c r="B73" s="51" t="s">
        <v>287</v>
      </c>
      <c r="C73" s="51" t="s">
        <v>288</v>
      </c>
      <c r="D73" s="51" t="s">
        <v>289</v>
      </c>
      <c r="E73" s="51" t="s">
        <v>286</v>
      </c>
      <c r="F73" s="52">
        <v>11399.93</v>
      </c>
      <c r="G73" s="52">
        <v>10772.97</v>
      </c>
      <c r="H73" s="52">
        <v>10444.750000000002</v>
      </c>
      <c r="I73" s="52">
        <v>10116.380000000001</v>
      </c>
      <c r="J73" s="52">
        <v>9792.5</v>
      </c>
      <c r="K73" s="52">
        <v>9459.2199999999993</v>
      </c>
      <c r="L73" s="52">
        <v>9131.06</v>
      </c>
      <c r="M73" s="52">
        <f t="shared" si="1"/>
        <v>23439.700000000004</v>
      </c>
      <c r="N73" s="52">
        <v>8803.36</v>
      </c>
      <c r="O73" s="52">
        <v>8477.4900000000016</v>
      </c>
      <c r="P73" s="52">
        <v>6158.85</v>
      </c>
      <c r="Q73" s="52">
        <v>0</v>
      </c>
      <c r="R73" s="52">
        <v>0</v>
      </c>
      <c r="S73" s="52">
        <v>0</v>
      </c>
      <c r="T73" s="52">
        <v>0</v>
      </c>
      <c r="U73" s="52">
        <v>0</v>
      </c>
      <c r="V73" s="52">
        <v>0</v>
      </c>
      <c r="W73" s="52">
        <v>0</v>
      </c>
      <c r="X73" s="52">
        <v>0</v>
      </c>
      <c r="Y73" s="52">
        <v>0</v>
      </c>
      <c r="Z73" s="52">
        <v>0</v>
      </c>
      <c r="AA73" s="52">
        <v>0</v>
      </c>
      <c r="AB73" s="52">
        <v>0</v>
      </c>
      <c r="AC73" s="52">
        <v>0</v>
      </c>
      <c r="AD73" s="52">
        <v>0</v>
      </c>
      <c r="AE73" s="52">
        <v>0</v>
      </c>
      <c r="AF73" s="54">
        <v>94556.510000000009</v>
      </c>
      <c r="AG73" s="49">
        <f>AF73-'19.02.2024'!N74</f>
        <v>0</v>
      </c>
    </row>
    <row r="74" spans="1:33" x14ac:dyDescent="0.2">
      <c r="A74" s="56">
        <v>70</v>
      </c>
      <c r="B74" s="51" t="s">
        <v>290</v>
      </c>
      <c r="C74" s="51" t="s">
        <v>291</v>
      </c>
      <c r="D74" s="51" t="s">
        <v>292</v>
      </c>
      <c r="E74" s="51" t="s">
        <v>293</v>
      </c>
      <c r="F74" s="52">
        <v>6061.23</v>
      </c>
      <c r="G74" s="52">
        <v>5727.8700000000008</v>
      </c>
      <c r="H74" s="52">
        <v>5553.39</v>
      </c>
      <c r="I74" s="52">
        <v>5378.79</v>
      </c>
      <c r="J74" s="52">
        <v>5206.5999999999995</v>
      </c>
      <c r="K74" s="52">
        <v>5029.3600000000006</v>
      </c>
      <c r="L74" s="52">
        <v>4854.9000000000005</v>
      </c>
      <c r="M74" s="52">
        <f t="shared" si="1"/>
        <v>12462.65</v>
      </c>
      <c r="N74" s="52">
        <v>4680.67</v>
      </c>
      <c r="O74" s="52">
        <v>4507.3899999999994</v>
      </c>
      <c r="P74" s="52">
        <v>3274.5899999999997</v>
      </c>
      <c r="Q74" s="52">
        <v>0</v>
      </c>
      <c r="R74" s="52">
        <v>0</v>
      </c>
      <c r="S74" s="52">
        <v>0</v>
      </c>
      <c r="T74" s="52">
        <v>0</v>
      </c>
      <c r="U74" s="52">
        <v>0</v>
      </c>
      <c r="V74" s="52">
        <v>0</v>
      </c>
      <c r="W74" s="52">
        <v>0</v>
      </c>
      <c r="X74" s="52">
        <v>0</v>
      </c>
      <c r="Y74" s="52">
        <v>0</v>
      </c>
      <c r="Z74" s="52">
        <v>0</v>
      </c>
      <c r="AA74" s="52">
        <v>0</v>
      </c>
      <c r="AB74" s="52">
        <v>0</v>
      </c>
      <c r="AC74" s="52">
        <v>0</v>
      </c>
      <c r="AD74" s="52">
        <v>0</v>
      </c>
      <c r="AE74" s="52">
        <v>0</v>
      </c>
      <c r="AF74" s="54">
        <v>50274.79</v>
      </c>
      <c r="AG74" s="49">
        <f>AF74-'19.02.2024'!N75</f>
        <v>0</v>
      </c>
    </row>
    <row r="75" spans="1:33" x14ac:dyDescent="0.2">
      <c r="A75" s="56">
        <v>71</v>
      </c>
      <c r="B75" s="51" t="s">
        <v>294</v>
      </c>
      <c r="C75" s="51" t="s">
        <v>295</v>
      </c>
      <c r="D75" s="51" t="s">
        <v>296</v>
      </c>
      <c r="E75" s="51" t="s">
        <v>297</v>
      </c>
      <c r="F75" s="52">
        <v>174096.21000000002</v>
      </c>
      <c r="G75" s="52">
        <v>166863.54</v>
      </c>
      <c r="H75" s="52">
        <v>162135.63</v>
      </c>
      <c r="I75" s="52">
        <v>157983.99</v>
      </c>
      <c r="J75" s="52">
        <v>153971.59</v>
      </c>
      <c r="K75" s="52">
        <v>149674.99</v>
      </c>
      <c r="L75" s="52">
        <v>145526.18</v>
      </c>
      <c r="M75" s="52">
        <f t="shared" si="1"/>
        <v>1227364.25</v>
      </c>
      <c r="N75" s="52">
        <v>141383.04999999999</v>
      </c>
      <c r="O75" s="52">
        <v>137345.08000000002</v>
      </c>
      <c r="P75" s="52">
        <v>133082.59</v>
      </c>
      <c r="Q75" s="52">
        <v>128930.93000000001</v>
      </c>
      <c r="R75" s="52">
        <v>124782.16</v>
      </c>
      <c r="S75" s="52">
        <v>120695.84000000001</v>
      </c>
      <c r="T75" s="52">
        <v>116498.7</v>
      </c>
      <c r="U75" s="52">
        <v>112347.05</v>
      </c>
      <c r="V75" s="52">
        <v>108189.73</v>
      </c>
      <c r="W75" s="52">
        <v>104049.44</v>
      </c>
      <c r="X75" s="52">
        <v>59.68</v>
      </c>
      <c r="Y75" s="52">
        <v>0</v>
      </c>
      <c r="Z75" s="52">
        <v>0</v>
      </c>
      <c r="AA75" s="52">
        <v>0</v>
      </c>
      <c r="AB75" s="52">
        <v>0</v>
      </c>
      <c r="AC75" s="52">
        <v>0</v>
      </c>
      <c r="AD75" s="52">
        <v>0</v>
      </c>
      <c r="AE75" s="52">
        <v>0</v>
      </c>
      <c r="AF75" s="54">
        <v>2337616.38</v>
      </c>
      <c r="AG75" s="49">
        <f>AF75-'19.02.2024'!N76</f>
        <v>0</v>
      </c>
    </row>
    <row r="76" spans="1:33" x14ac:dyDescent="0.2">
      <c r="A76" s="56">
        <v>72</v>
      </c>
      <c r="B76" s="51" t="s">
        <v>298</v>
      </c>
      <c r="C76" s="51" t="s">
        <v>299</v>
      </c>
      <c r="D76" s="51" t="s">
        <v>300</v>
      </c>
      <c r="E76" s="51" t="s">
        <v>301</v>
      </c>
      <c r="F76" s="52">
        <v>18120.91</v>
      </c>
      <c r="G76" s="52">
        <v>17450.82</v>
      </c>
      <c r="H76" s="52">
        <v>16865.09</v>
      </c>
      <c r="I76" s="52">
        <v>16339.01</v>
      </c>
      <c r="J76" s="52">
        <v>15820.5</v>
      </c>
      <c r="K76" s="52">
        <v>15286.15</v>
      </c>
      <c r="L76" s="52">
        <v>14760.42</v>
      </c>
      <c r="M76" s="52">
        <f t="shared" si="1"/>
        <v>41151.1</v>
      </c>
      <c r="N76" s="52">
        <v>14235.42</v>
      </c>
      <c r="O76" s="52">
        <v>13713.68</v>
      </c>
      <c r="P76" s="52">
        <v>13183.63</v>
      </c>
      <c r="Q76" s="52">
        <v>18.369999999999997</v>
      </c>
      <c r="R76" s="52">
        <v>0</v>
      </c>
      <c r="S76" s="52">
        <v>0</v>
      </c>
      <c r="T76" s="52">
        <v>0</v>
      </c>
      <c r="U76" s="52">
        <v>0</v>
      </c>
      <c r="V76" s="52">
        <v>0</v>
      </c>
      <c r="W76" s="52">
        <v>0</v>
      </c>
      <c r="X76" s="52">
        <v>0</v>
      </c>
      <c r="Y76" s="52">
        <v>0</v>
      </c>
      <c r="Z76" s="52">
        <v>0</v>
      </c>
      <c r="AA76" s="52">
        <v>0</v>
      </c>
      <c r="AB76" s="52">
        <v>0</v>
      </c>
      <c r="AC76" s="52">
        <v>0</v>
      </c>
      <c r="AD76" s="52">
        <v>0</v>
      </c>
      <c r="AE76" s="52">
        <v>0</v>
      </c>
      <c r="AF76" s="54">
        <v>155793.99999999997</v>
      </c>
      <c r="AG76" s="49">
        <f>AF76-'19.02.2024'!N77</f>
        <v>0</v>
      </c>
    </row>
    <row r="77" spans="1:33" x14ac:dyDescent="0.2">
      <c r="A77" s="56">
        <v>73</v>
      </c>
      <c r="B77" s="51" t="s">
        <v>302</v>
      </c>
      <c r="C77" s="51" t="s">
        <v>303</v>
      </c>
      <c r="D77" s="51" t="s">
        <v>304</v>
      </c>
      <c r="E77" s="51" t="s">
        <v>305</v>
      </c>
      <c r="F77" s="52">
        <v>4559.2099999999991</v>
      </c>
      <c r="G77" s="52">
        <v>4383.38</v>
      </c>
      <c r="H77" s="52">
        <v>4219.57</v>
      </c>
      <c r="I77" s="52">
        <v>4063.6299999999997</v>
      </c>
      <c r="J77" s="52">
        <v>3907.79</v>
      </c>
      <c r="K77" s="52">
        <v>5.34</v>
      </c>
      <c r="L77" s="52">
        <v>0</v>
      </c>
      <c r="M77" s="52">
        <f t="shared" si="1"/>
        <v>0</v>
      </c>
      <c r="N77" s="52">
        <v>0</v>
      </c>
      <c r="O77" s="52">
        <v>0</v>
      </c>
      <c r="P77" s="52">
        <v>0</v>
      </c>
      <c r="Q77" s="52">
        <v>0</v>
      </c>
      <c r="R77" s="52">
        <v>0</v>
      </c>
      <c r="S77" s="52">
        <v>0</v>
      </c>
      <c r="T77" s="52">
        <v>0</v>
      </c>
      <c r="U77" s="52">
        <v>0</v>
      </c>
      <c r="V77" s="52">
        <v>0</v>
      </c>
      <c r="W77" s="52">
        <v>0</v>
      </c>
      <c r="X77" s="52">
        <v>0</v>
      </c>
      <c r="Y77" s="52">
        <v>0</v>
      </c>
      <c r="Z77" s="52">
        <v>0</v>
      </c>
      <c r="AA77" s="52">
        <v>0</v>
      </c>
      <c r="AB77" s="52">
        <v>0</v>
      </c>
      <c r="AC77" s="52">
        <v>0</v>
      </c>
      <c r="AD77" s="52">
        <v>0</v>
      </c>
      <c r="AE77" s="52">
        <v>0</v>
      </c>
      <c r="AF77" s="54">
        <v>21138.920000000002</v>
      </c>
      <c r="AG77" s="49">
        <f>AF77-'19.02.2024'!N78</f>
        <v>0</v>
      </c>
    </row>
    <row r="78" spans="1:33" x14ac:dyDescent="0.2">
      <c r="A78" s="56">
        <v>74</v>
      </c>
      <c r="B78" s="51" t="s">
        <v>306</v>
      </c>
      <c r="C78" s="51" t="s">
        <v>307</v>
      </c>
      <c r="D78" s="51" t="s">
        <v>308</v>
      </c>
      <c r="E78" s="51" t="s">
        <v>309</v>
      </c>
      <c r="F78" s="52">
        <v>5745.32</v>
      </c>
      <c r="G78" s="52">
        <v>5530.26</v>
      </c>
      <c r="H78" s="52">
        <v>5323.58</v>
      </c>
      <c r="I78" s="52">
        <v>5126.88</v>
      </c>
      <c r="J78" s="52">
        <v>4930.3</v>
      </c>
      <c r="K78" s="52">
        <v>6.73</v>
      </c>
      <c r="L78" s="52">
        <v>0</v>
      </c>
      <c r="M78" s="52">
        <f t="shared" si="1"/>
        <v>0</v>
      </c>
      <c r="N78" s="52">
        <v>0</v>
      </c>
      <c r="O78" s="52">
        <v>0</v>
      </c>
      <c r="P78" s="52">
        <v>0</v>
      </c>
      <c r="Q78" s="52">
        <v>0</v>
      </c>
      <c r="R78" s="52">
        <v>0</v>
      </c>
      <c r="S78" s="52">
        <v>0</v>
      </c>
      <c r="T78" s="52">
        <v>0</v>
      </c>
      <c r="U78" s="52">
        <v>0</v>
      </c>
      <c r="V78" s="52">
        <v>0</v>
      </c>
      <c r="W78" s="52">
        <v>0</v>
      </c>
      <c r="X78" s="52">
        <v>0</v>
      </c>
      <c r="Y78" s="52">
        <v>0</v>
      </c>
      <c r="Z78" s="52">
        <v>0</v>
      </c>
      <c r="AA78" s="52">
        <v>0</v>
      </c>
      <c r="AB78" s="52">
        <v>0</v>
      </c>
      <c r="AC78" s="52">
        <v>0</v>
      </c>
      <c r="AD78" s="52">
        <v>0</v>
      </c>
      <c r="AE78" s="52">
        <v>0</v>
      </c>
      <c r="AF78" s="54">
        <v>26663.07</v>
      </c>
      <c r="AG78" s="49">
        <f>AF78-'19.02.2024'!N79</f>
        <v>0</v>
      </c>
    </row>
    <row r="79" spans="1:33" x14ac:dyDescent="0.2">
      <c r="A79" s="56">
        <v>75</v>
      </c>
      <c r="B79" s="51" t="s">
        <v>310</v>
      </c>
      <c r="C79" s="51" t="s">
        <v>311</v>
      </c>
      <c r="D79" s="51" t="s">
        <v>312</v>
      </c>
      <c r="E79" s="51" t="s">
        <v>313</v>
      </c>
      <c r="F79" s="52">
        <v>23554.440000000002</v>
      </c>
      <c r="G79" s="52">
        <v>22684.43</v>
      </c>
      <c r="H79" s="52">
        <v>21835.24</v>
      </c>
      <c r="I79" s="52">
        <v>21028.400000000001</v>
      </c>
      <c r="J79" s="52">
        <v>20222.050000000003</v>
      </c>
      <c r="K79" s="52">
        <v>27.62</v>
      </c>
      <c r="L79" s="52">
        <v>0</v>
      </c>
      <c r="M79" s="52">
        <f t="shared" si="1"/>
        <v>0</v>
      </c>
      <c r="N79" s="52">
        <v>0</v>
      </c>
      <c r="O79" s="52">
        <v>0</v>
      </c>
      <c r="P79" s="52">
        <v>0</v>
      </c>
      <c r="Q79" s="52">
        <v>0</v>
      </c>
      <c r="R79" s="52">
        <v>0</v>
      </c>
      <c r="S79" s="52">
        <v>0</v>
      </c>
      <c r="T79" s="52">
        <v>0</v>
      </c>
      <c r="U79" s="52">
        <v>0</v>
      </c>
      <c r="V79" s="52">
        <v>0</v>
      </c>
      <c r="W79" s="52">
        <v>0</v>
      </c>
      <c r="X79" s="52">
        <v>0</v>
      </c>
      <c r="Y79" s="52">
        <v>0</v>
      </c>
      <c r="Z79" s="52">
        <v>0</v>
      </c>
      <c r="AA79" s="52">
        <v>0</v>
      </c>
      <c r="AB79" s="52">
        <v>0</v>
      </c>
      <c r="AC79" s="52">
        <v>0</v>
      </c>
      <c r="AD79" s="52">
        <v>0</v>
      </c>
      <c r="AE79" s="52">
        <v>0</v>
      </c>
      <c r="AF79" s="54">
        <v>109352.18000000001</v>
      </c>
      <c r="AG79" s="49">
        <f>AF79-'19.02.2024'!N80</f>
        <v>0</v>
      </c>
    </row>
    <row r="80" spans="1:33" x14ac:dyDescent="0.2">
      <c r="A80" s="56">
        <v>76</v>
      </c>
      <c r="B80" s="51" t="s">
        <v>314</v>
      </c>
      <c r="C80" s="51" t="s">
        <v>315</v>
      </c>
      <c r="D80" s="51" t="s">
        <v>316</v>
      </c>
      <c r="E80" s="51" t="s">
        <v>317</v>
      </c>
      <c r="F80" s="52">
        <v>1713.87</v>
      </c>
      <c r="G80" s="52">
        <v>1655.72</v>
      </c>
      <c r="H80" s="52">
        <v>1597.88</v>
      </c>
      <c r="I80" s="52">
        <v>1539.9299999999998</v>
      </c>
      <c r="J80" s="52">
        <v>1482.08</v>
      </c>
      <c r="K80" s="52">
        <v>719.91</v>
      </c>
      <c r="L80" s="52">
        <v>0</v>
      </c>
      <c r="M80" s="52">
        <f t="shared" si="1"/>
        <v>0</v>
      </c>
      <c r="N80" s="52">
        <v>0</v>
      </c>
      <c r="O80" s="52">
        <v>0</v>
      </c>
      <c r="P80" s="52">
        <v>0</v>
      </c>
      <c r="Q80" s="52">
        <v>0</v>
      </c>
      <c r="R80" s="52">
        <v>0</v>
      </c>
      <c r="S80" s="52">
        <v>0</v>
      </c>
      <c r="T80" s="52">
        <v>0</v>
      </c>
      <c r="U80" s="52">
        <v>0</v>
      </c>
      <c r="V80" s="52">
        <v>0</v>
      </c>
      <c r="W80" s="52">
        <v>0</v>
      </c>
      <c r="X80" s="52">
        <v>0</v>
      </c>
      <c r="Y80" s="52">
        <v>0</v>
      </c>
      <c r="Z80" s="52">
        <v>0</v>
      </c>
      <c r="AA80" s="52">
        <v>0</v>
      </c>
      <c r="AB80" s="52">
        <v>0</v>
      </c>
      <c r="AC80" s="52">
        <v>0</v>
      </c>
      <c r="AD80" s="52">
        <v>0</v>
      </c>
      <c r="AE80" s="52">
        <v>0</v>
      </c>
      <c r="AF80" s="54">
        <v>8709.39</v>
      </c>
      <c r="AG80" s="49">
        <f>AF80-'19.02.2024'!N81</f>
        <v>0</v>
      </c>
    </row>
    <row r="81" spans="1:33" x14ac:dyDescent="0.2">
      <c r="A81" s="56">
        <v>77</v>
      </c>
      <c r="B81" s="51" t="s">
        <v>318</v>
      </c>
      <c r="C81" s="51" t="s">
        <v>319</v>
      </c>
      <c r="D81" s="51" t="s">
        <v>320</v>
      </c>
      <c r="E81" s="51" t="s">
        <v>321</v>
      </c>
      <c r="F81" s="52">
        <v>710.04000000000008</v>
      </c>
      <c r="G81" s="52">
        <v>684</v>
      </c>
      <c r="H81" s="52">
        <v>660.07999999999993</v>
      </c>
      <c r="I81" s="52">
        <v>636.1400000000001</v>
      </c>
      <c r="J81" s="52">
        <v>612.24</v>
      </c>
      <c r="K81" s="52">
        <v>297.89000000000004</v>
      </c>
      <c r="L81" s="52">
        <v>0</v>
      </c>
      <c r="M81" s="52">
        <f t="shared" si="1"/>
        <v>0</v>
      </c>
      <c r="N81" s="52">
        <v>0</v>
      </c>
      <c r="O81" s="52">
        <v>0</v>
      </c>
      <c r="P81" s="52">
        <v>0</v>
      </c>
      <c r="Q81" s="52">
        <v>0</v>
      </c>
      <c r="R81" s="52">
        <v>0</v>
      </c>
      <c r="S81" s="52">
        <v>0</v>
      </c>
      <c r="T81" s="52">
        <v>0</v>
      </c>
      <c r="U81" s="52">
        <v>0</v>
      </c>
      <c r="V81" s="52">
        <v>0</v>
      </c>
      <c r="W81" s="52">
        <v>0</v>
      </c>
      <c r="X81" s="52">
        <v>0</v>
      </c>
      <c r="Y81" s="52">
        <v>0</v>
      </c>
      <c r="Z81" s="52">
        <v>0</v>
      </c>
      <c r="AA81" s="52">
        <v>0</v>
      </c>
      <c r="AB81" s="52">
        <v>0</v>
      </c>
      <c r="AC81" s="52">
        <v>0</v>
      </c>
      <c r="AD81" s="52">
        <v>0</v>
      </c>
      <c r="AE81" s="52">
        <v>0</v>
      </c>
      <c r="AF81" s="54">
        <v>3600.39</v>
      </c>
      <c r="AG81" s="49">
        <f>AF81-'19.02.2024'!N82</f>
        <v>0</v>
      </c>
    </row>
    <row r="82" spans="1:33" x14ac:dyDescent="0.2">
      <c r="A82" s="56">
        <v>78</v>
      </c>
      <c r="B82" s="51" t="s">
        <v>322</v>
      </c>
      <c r="C82" s="51" t="s">
        <v>323</v>
      </c>
      <c r="D82" s="51" t="s">
        <v>324</v>
      </c>
      <c r="E82" s="51" t="s">
        <v>325</v>
      </c>
      <c r="F82" s="52">
        <v>46091.61</v>
      </c>
      <c r="G82" s="52">
        <v>44538.86</v>
      </c>
      <c r="H82" s="52">
        <v>43215.14</v>
      </c>
      <c r="I82" s="52">
        <v>41887.81</v>
      </c>
      <c r="J82" s="52">
        <v>40581.380000000005</v>
      </c>
      <c r="K82" s="52">
        <v>39231.32</v>
      </c>
      <c r="L82" s="52">
        <v>37904.879999999997</v>
      </c>
      <c r="M82" s="52">
        <f t="shared" si="1"/>
        <v>122283.26999999999</v>
      </c>
      <c r="N82" s="52">
        <v>36580.300000000003</v>
      </c>
      <c r="O82" s="52">
        <v>35265.64</v>
      </c>
      <c r="P82" s="52">
        <v>33926.509999999995</v>
      </c>
      <c r="Q82" s="52">
        <v>16510.82</v>
      </c>
      <c r="R82" s="52">
        <v>0</v>
      </c>
      <c r="S82" s="52">
        <v>0</v>
      </c>
      <c r="T82" s="52">
        <v>0</v>
      </c>
      <c r="U82" s="52">
        <v>0</v>
      </c>
      <c r="V82" s="52">
        <v>0</v>
      </c>
      <c r="W82" s="52">
        <v>0</v>
      </c>
      <c r="X82" s="52">
        <v>0</v>
      </c>
      <c r="Y82" s="52">
        <v>0</v>
      </c>
      <c r="Z82" s="52">
        <v>0</v>
      </c>
      <c r="AA82" s="52">
        <v>0</v>
      </c>
      <c r="AB82" s="52">
        <v>0</v>
      </c>
      <c r="AC82" s="52">
        <v>0</v>
      </c>
      <c r="AD82" s="52">
        <v>0</v>
      </c>
      <c r="AE82" s="52">
        <v>0</v>
      </c>
      <c r="AF82" s="54">
        <v>415734.27</v>
      </c>
      <c r="AG82" s="49">
        <f>AF82-'19.02.2024'!N83</f>
        <v>0</v>
      </c>
    </row>
    <row r="83" spans="1:33" x14ac:dyDescent="0.2">
      <c r="A83" s="56">
        <v>79</v>
      </c>
      <c r="B83" s="51" t="s">
        <v>326</v>
      </c>
      <c r="C83" s="51" t="s">
        <v>327</v>
      </c>
      <c r="D83" s="51" t="s">
        <v>328</v>
      </c>
      <c r="E83" s="51" t="s">
        <v>325</v>
      </c>
      <c r="F83" s="52">
        <v>37010.25</v>
      </c>
      <c r="G83" s="52">
        <v>35651.94</v>
      </c>
      <c r="H83" s="52">
        <v>34406.959999999999</v>
      </c>
      <c r="I83" s="52">
        <v>33158.57</v>
      </c>
      <c r="J83" s="52">
        <v>31912.75</v>
      </c>
      <c r="K83" s="52">
        <v>15527.859999999999</v>
      </c>
      <c r="L83" s="52">
        <v>0</v>
      </c>
      <c r="M83" s="52">
        <f t="shared" si="1"/>
        <v>0</v>
      </c>
      <c r="N83" s="52">
        <v>0</v>
      </c>
      <c r="O83" s="52">
        <v>0</v>
      </c>
      <c r="P83" s="52">
        <v>0</v>
      </c>
      <c r="Q83" s="52">
        <v>0</v>
      </c>
      <c r="R83" s="52">
        <v>0</v>
      </c>
      <c r="S83" s="52">
        <v>0</v>
      </c>
      <c r="T83" s="52">
        <v>0</v>
      </c>
      <c r="U83" s="52">
        <v>0</v>
      </c>
      <c r="V83" s="52">
        <v>0</v>
      </c>
      <c r="W83" s="52">
        <v>0</v>
      </c>
      <c r="X83" s="52">
        <v>0</v>
      </c>
      <c r="Y83" s="52">
        <v>0</v>
      </c>
      <c r="Z83" s="52">
        <v>0</v>
      </c>
      <c r="AA83" s="52">
        <v>0</v>
      </c>
      <c r="AB83" s="52">
        <v>0</v>
      </c>
      <c r="AC83" s="52">
        <v>0</v>
      </c>
      <c r="AD83" s="52">
        <v>0</v>
      </c>
      <c r="AE83" s="52">
        <v>0</v>
      </c>
      <c r="AF83" s="54">
        <v>187668.33</v>
      </c>
      <c r="AG83" s="49">
        <f>AF83-'19.02.2024'!N84</f>
        <v>0</v>
      </c>
    </row>
    <row r="84" spans="1:33" x14ac:dyDescent="0.2">
      <c r="A84" s="56">
        <v>80</v>
      </c>
      <c r="B84" s="51" t="s">
        <v>329</v>
      </c>
      <c r="C84" s="51" t="s">
        <v>330</v>
      </c>
      <c r="D84" s="51" t="s">
        <v>331</v>
      </c>
      <c r="E84" s="51" t="s">
        <v>332</v>
      </c>
      <c r="F84" s="52">
        <v>35025.370000000003</v>
      </c>
      <c r="G84" s="52">
        <v>33781.040000000001</v>
      </c>
      <c r="H84" s="52">
        <v>32777.03</v>
      </c>
      <c r="I84" s="52">
        <v>31770.3</v>
      </c>
      <c r="J84" s="52">
        <v>30779.43</v>
      </c>
      <c r="K84" s="52">
        <v>29755.46</v>
      </c>
      <c r="L84" s="52">
        <v>28749.42</v>
      </c>
      <c r="M84" s="52">
        <f t="shared" si="1"/>
        <v>92747.21</v>
      </c>
      <c r="N84" s="52">
        <v>27744.75</v>
      </c>
      <c r="O84" s="52">
        <v>26747.67</v>
      </c>
      <c r="P84" s="52">
        <v>25731.97</v>
      </c>
      <c r="Q84" s="52">
        <v>12522.820000000002</v>
      </c>
      <c r="R84" s="52">
        <v>0</v>
      </c>
      <c r="S84" s="52">
        <v>0</v>
      </c>
      <c r="T84" s="52">
        <v>0</v>
      </c>
      <c r="U84" s="52">
        <v>0</v>
      </c>
      <c r="V84" s="52">
        <v>0</v>
      </c>
      <c r="W84" s="52">
        <v>0</v>
      </c>
      <c r="X84" s="52">
        <v>0</v>
      </c>
      <c r="Y84" s="52">
        <v>0</v>
      </c>
      <c r="Z84" s="52">
        <v>0</v>
      </c>
      <c r="AA84" s="52">
        <v>0</v>
      </c>
      <c r="AB84" s="52">
        <v>0</v>
      </c>
      <c r="AC84" s="52">
        <v>0</v>
      </c>
      <c r="AD84" s="52">
        <v>0</v>
      </c>
      <c r="AE84" s="52">
        <v>0</v>
      </c>
      <c r="AF84" s="54">
        <v>315385.25999999995</v>
      </c>
      <c r="AG84" s="49">
        <f>AF84-'19.02.2024'!N85</f>
        <v>0</v>
      </c>
    </row>
    <row r="85" spans="1:33" x14ac:dyDescent="0.2">
      <c r="A85" s="56">
        <v>81</v>
      </c>
      <c r="B85" s="51" t="s">
        <v>333</v>
      </c>
      <c r="C85" s="51" t="s">
        <v>334</v>
      </c>
      <c r="D85" s="51" t="s">
        <v>335</v>
      </c>
      <c r="E85" s="51" t="s">
        <v>336</v>
      </c>
      <c r="F85" s="52">
        <v>20031.64</v>
      </c>
      <c r="G85" s="52">
        <v>19115.789999999997</v>
      </c>
      <c r="H85" s="52">
        <v>18547.64</v>
      </c>
      <c r="I85" s="52">
        <v>17977.98</v>
      </c>
      <c r="J85" s="52">
        <v>17417.259999999998</v>
      </c>
      <c r="K85" s="52">
        <v>16837.839999999997</v>
      </c>
      <c r="L85" s="52">
        <v>16268.55</v>
      </c>
      <c r="M85" s="52">
        <f t="shared" si="1"/>
        <v>52494.479999999996</v>
      </c>
      <c r="N85" s="52">
        <v>15700.01</v>
      </c>
      <c r="O85" s="52">
        <v>15135.8</v>
      </c>
      <c r="P85" s="52">
        <v>14561.029999999999</v>
      </c>
      <c r="Q85" s="52">
        <v>7097.64</v>
      </c>
      <c r="R85" s="52">
        <v>0</v>
      </c>
      <c r="S85" s="52">
        <v>0</v>
      </c>
      <c r="T85" s="52">
        <v>0</v>
      </c>
      <c r="U85" s="52">
        <v>0</v>
      </c>
      <c r="V85" s="52">
        <v>0</v>
      </c>
      <c r="W85" s="52">
        <v>0</v>
      </c>
      <c r="X85" s="52">
        <v>0</v>
      </c>
      <c r="Y85" s="52">
        <v>0</v>
      </c>
      <c r="Z85" s="52">
        <v>0</v>
      </c>
      <c r="AA85" s="52">
        <v>0</v>
      </c>
      <c r="AB85" s="52">
        <v>0</v>
      </c>
      <c r="AC85" s="52">
        <v>0</v>
      </c>
      <c r="AD85" s="52">
        <v>0</v>
      </c>
      <c r="AE85" s="52">
        <v>0</v>
      </c>
      <c r="AF85" s="54">
        <v>178691.18</v>
      </c>
      <c r="AG85" s="49">
        <f>AF85-'19.02.2024'!N86</f>
        <v>0</v>
      </c>
    </row>
    <row r="86" spans="1:33" x14ac:dyDescent="0.2">
      <c r="A86" s="56">
        <v>82</v>
      </c>
      <c r="B86" s="51" t="s">
        <v>337</v>
      </c>
      <c r="C86" s="51" t="s">
        <v>338</v>
      </c>
      <c r="D86" s="51" t="s">
        <v>339</v>
      </c>
      <c r="E86" s="51" t="s">
        <v>340</v>
      </c>
      <c r="F86" s="52">
        <v>95257.37</v>
      </c>
      <c r="G86" s="52">
        <v>90320.04</v>
      </c>
      <c r="H86" s="52">
        <v>88109.150000000009</v>
      </c>
      <c r="I86" s="52">
        <v>85892.2</v>
      </c>
      <c r="J86" s="52">
        <v>83753.759999999995</v>
      </c>
      <c r="K86" s="52">
        <v>81455.22</v>
      </c>
      <c r="L86" s="52">
        <v>79239.759999999995</v>
      </c>
      <c r="M86" s="52">
        <f t="shared" si="1"/>
        <v>708892</v>
      </c>
      <c r="N86" s="52">
        <v>77027.34</v>
      </c>
      <c r="O86" s="52">
        <v>74875.26999999999</v>
      </c>
      <c r="P86" s="52">
        <v>72594.92</v>
      </c>
      <c r="Q86" s="52">
        <v>70377.97</v>
      </c>
      <c r="R86" s="52">
        <v>68162.509999999995</v>
      </c>
      <c r="S86" s="52">
        <v>65984.639999999999</v>
      </c>
      <c r="T86" s="52">
        <v>63739.200000000004</v>
      </c>
      <c r="U86" s="52">
        <v>61522.22</v>
      </c>
      <c r="V86" s="52">
        <v>59302.240000000005</v>
      </c>
      <c r="W86" s="52">
        <v>57095.509999999995</v>
      </c>
      <c r="X86" s="52">
        <v>38210.179999999993</v>
      </c>
      <c r="Y86" s="52">
        <v>0</v>
      </c>
      <c r="Z86" s="52">
        <v>0</v>
      </c>
      <c r="AA86" s="52">
        <v>0</v>
      </c>
      <c r="AB86" s="52">
        <v>0</v>
      </c>
      <c r="AC86" s="52">
        <v>0</v>
      </c>
      <c r="AD86" s="52">
        <v>0</v>
      </c>
      <c r="AE86" s="52">
        <v>0</v>
      </c>
      <c r="AF86" s="54">
        <v>1312919.5</v>
      </c>
      <c r="AG86" s="49">
        <f>AF86-'19.02.2024'!N87</f>
        <v>0</v>
      </c>
    </row>
    <row r="87" spans="1:33" x14ac:dyDescent="0.2">
      <c r="A87" s="56">
        <v>83</v>
      </c>
      <c r="B87" s="51" t="s">
        <v>341</v>
      </c>
      <c r="C87" s="51" t="s">
        <v>342</v>
      </c>
      <c r="D87" s="51" t="s">
        <v>343</v>
      </c>
      <c r="E87" s="51" t="s">
        <v>344</v>
      </c>
      <c r="F87" s="52">
        <v>190856.74</v>
      </c>
      <c r="G87" s="52">
        <v>183370.91999999998</v>
      </c>
      <c r="H87" s="52">
        <v>179154.57</v>
      </c>
      <c r="I87" s="52">
        <v>174926.64</v>
      </c>
      <c r="J87" s="52">
        <v>170921.55</v>
      </c>
      <c r="K87" s="52">
        <v>166464.98000000001</v>
      </c>
      <c r="L87" s="52">
        <v>162239.96000000002</v>
      </c>
      <c r="M87" s="52">
        <f t="shared" si="1"/>
        <v>2112427.1599999997</v>
      </c>
      <c r="N87" s="52">
        <v>158020.71</v>
      </c>
      <c r="O87" s="52">
        <v>153989.56</v>
      </c>
      <c r="P87" s="52">
        <v>149567.75</v>
      </c>
      <c r="Q87" s="52">
        <v>145339.81</v>
      </c>
      <c r="R87" s="52">
        <v>141114.76999999999</v>
      </c>
      <c r="S87" s="52">
        <v>137034.43</v>
      </c>
      <c r="T87" s="52">
        <v>132679.16999999998</v>
      </c>
      <c r="U87" s="52">
        <v>128451.23999999999</v>
      </c>
      <c r="V87" s="52">
        <v>124217.53</v>
      </c>
      <c r="W87" s="52">
        <v>120082.19</v>
      </c>
      <c r="X87" s="52">
        <v>115764.56</v>
      </c>
      <c r="Y87" s="52">
        <v>111545.31</v>
      </c>
      <c r="Z87" s="52">
        <v>107328.95999999999</v>
      </c>
      <c r="AA87" s="52">
        <v>103141.54000000001</v>
      </c>
      <c r="AB87" s="52">
        <v>98864.41</v>
      </c>
      <c r="AC87" s="52">
        <v>94639.37</v>
      </c>
      <c r="AD87" s="52">
        <v>90414.34</v>
      </c>
      <c r="AE87" s="52">
        <v>231.51</v>
      </c>
      <c r="AF87" s="54">
        <v>3340362.5199999996</v>
      </c>
      <c r="AG87" s="49">
        <f>AF87-'19.02.2024'!N88</f>
        <v>0</v>
      </c>
    </row>
    <row r="88" spans="1:33" x14ac:dyDescent="0.2">
      <c r="A88" s="56">
        <v>84</v>
      </c>
      <c r="B88" s="51" t="s">
        <v>345</v>
      </c>
      <c r="C88" s="51" t="s">
        <v>346</v>
      </c>
      <c r="D88" s="51" t="s">
        <v>347</v>
      </c>
      <c r="E88" s="51" t="s">
        <v>344</v>
      </c>
      <c r="F88" s="52">
        <v>4444.8500000000004</v>
      </c>
      <c r="G88" s="52">
        <v>0</v>
      </c>
      <c r="H88" s="52">
        <v>0</v>
      </c>
      <c r="I88" s="52">
        <v>0</v>
      </c>
      <c r="J88" s="52">
        <v>0</v>
      </c>
      <c r="K88" s="52">
        <v>0</v>
      </c>
      <c r="L88" s="52">
        <v>0</v>
      </c>
      <c r="M88" s="52">
        <f t="shared" si="1"/>
        <v>0</v>
      </c>
      <c r="N88" s="52">
        <v>0</v>
      </c>
      <c r="O88" s="52">
        <v>0</v>
      </c>
      <c r="P88" s="52">
        <v>0</v>
      </c>
      <c r="Q88" s="52">
        <v>0</v>
      </c>
      <c r="R88" s="52">
        <v>0</v>
      </c>
      <c r="S88" s="52">
        <v>0</v>
      </c>
      <c r="T88" s="52">
        <v>0</v>
      </c>
      <c r="U88" s="52">
        <v>0</v>
      </c>
      <c r="V88" s="52">
        <v>0</v>
      </c>
      <c r="W88" s="52">
        <v>0</v>
      </c>
      <c r="X88" s="52">
        <v>0</v>
      </c>
      <c r="Y88" s="52">
        <v>0</v>
      </c>
      <c r="Z88" s="52">
        <v>0</v>
      </c>
      <c r="AA88" s="52">
        <v>0</v>
      </c>
      <c r="AB88" s="52">
        <v>0</v>
      </c>
      <c r="AC88" s="52">
        <v>0</v>
      </c>
      <c r="AD88" s="52">
        <v>0</v>
      </c>
      <c r="AE88" s="52">
        <v>0</v>
      </c>
      <c r="AF88" s="54">
        <v>4444.8500000000004</v>
      </c>
      <c r="AG88" s="49">
        <f>AF88-'19.02.2024'!N89</f>
        <v>0</v>
      </c>
    </row>
    <row r="89" spans="1:33" x14ac:dyDescent="0.2">
      <c r="A89" s="56">
        <v>85</v>
      </c>
      <c r="B89" s="51" t="s">
        <v>348</v>
      </c>
      <c r="C89" s="51" t="s">
        <v>349</v>
      </c>
      <c r="D89" s="51" t="s">
        <v>350</v>
      </c>
      <c r="E89" s="51" t="s">
        <v>351</v>
      </c>
      <c r="F89" s="52">
        <v>2179.65</v>
      </c>
      <c r="G89" s="52">
        <v>2103.9</v>
      </c>
      <c r="H89" s="52">
        <v>2028.69</v>
      </c>
      <c r="I89" s="52">
        <v>1953.3</v>
      </c>
      <c r="J89" s="52">
        <v>1878.18</v>
      </c>
      <c r="K89" s="52">
        <v>1802.38</v>
      </c>
      <c r="L89" s="52">
        <v>442.91</v>
      </c>
      <c r="M89" s="52">
        <f t="shared" si="1"/>
        <v>0</v>
      </c>
      <c r="N89" s="52">
        <v>0</v>
      </c>
      <c r="O89" s="52">
        <v>0</v>
      </c>
      <c r="P89" s="52">
        <v>0</v>
      </c>
      <c r="Q89" s="52">
        <v>0</v>
      </c>
      <c r="R89" s="52">
        <v>0</v>
      </c>
      <c r="S89" s="52">
        <v>0</v>
      </c>
      <c r="T89" s="52">
        <v>0</v>
      </c>
      <c r="U89" s="52">
        <v>0</v>
      </c>
      <c r="V89" s="52">
        <v>0</v>
      </c>
      <c r="W89" s="52">
        <v>0</v>
      </c>
      <c r="X89" s="52">
        <v>0</v>
      </c>
      <c r="Y89" s="52">
        <v>0</v>
      </c>
      <c r="Z89" s="52">
        <v>0</v>
      </c>
      <c r="AA89" s="52">
        <v>0</v>
      </c>
      <c r="AB89" s="52">
        <v>0</v>
      </c>
      <c r="AC89" s="52">
        <v>0</v>
      </c>
      <c r="AD89" s="52">
        <v>0</v>
      </c>
      <c r="AE89" s="52">
        <v>0</v>
      </c>
      <c r="AF89" s="54">
        <v>12389.009999999998</v>
      </c>
      <c r="AG89" s="49">
        <f>AF89-'19.02.2024'!N90</f>
        <v>0</v>
      </c>
    </row>
    <row r="90" spans="1:33" x14ac:dyDescent="0.2">
      <c r="A90" s="56">
        <v>86</v>
      </c>
      <c r="B90" s="51" t="s">
        <v>352</v>
      </c>
      <c r="C90" s="51" t="s">
        <v>353</v>
      </c>
      <c r="D90" s="51" t="s">
        <v>354</v>
      </c>
      <c r="E90" s="51" t="s">
        <v>355</v>
      </c>
      <c r="F90" s="52">
        <v>35901.86</v>
      </c>
      <c r="G90" s="52">
        <v>35592.480000000003</v>
      </c>
      <c r="H90" s="52">
        <v>13417.48</v>
      </c>
      <c r="I90" s="52">
        <v>0</v>
      </c>
      <c r="J90" s="52">
        <v>0</v>
      </c>
      <c r="K90" s="52">
        <v>0</v>
      </c>
      <c r="L90" s="52">
        <v>0</v>
      </c>
      <c r="M90" s="52">
        <f t="shared" si="1"/>
        <v>0</v>
      </c>
      <c r="N90" s="52">
        <v>0</v>
      </c>
      <c r="O90" s="52">
        <v>0</v>
      </c>
      <c r="P90" s="52">
        <v>0</v>
      </c>
      <c r="Q90" s="52">
        <v>0</v>
      </c>
      <c r="R90" s="52">
        <v>0</v>
      </c>
      <c r="S90" s="52">
        <v>0</v>
      </c>
      <c r="T90" s="52">
        <v>0</v>
      </c>
      <c r="U90" s="52">
        <v>0</v>
      </c>
      <c r="V90" s="52">
        <v>0</v>
      </c>
      <c r="W90" s="52">
        <v>0</v>
      </c>
      <c r="X90" s="52">
        <v>0</v>
      </c>
      <c r="Y90" s="52">
        <v>0</v>
      </c>
      <c r="Z90" s="52">
        <v>0</v>
      </c>
      <c r="AA90" s="52">
        <v>0</v>
      </c>
      <c r="AB90" s="52">
        <v>0</v>
      </c>
      <c r="AC90" s="52">
        <v>0</v>
      </c>
      <c r="AD90" s="52">
        <v>0</v>
      </c>
      <c r="AE90" s="52">
        <v>0</v>
      </c>
      <c r="AF90" s="54">
        <v>84911.819999999992</v>
      </c>
      <c r="AG90" s="49">
        <f>AF90-'19.02.2024'!N91</f>
        <v>0</v>
      </c>
    </row>
    <row r="91" spans="1:33" x14ac:dyDescent="0.2">
      <c r="A91" s="56">
        <v>87</v>
      </c>
      <c r="B91" s="51" t="s">
        <v>356</v>
      </c>
      <c r="C91" s="51" t="s">
        <v>357</v>
      </c>
      <c r="D91" s="51" t="s">
        <v>358</v>
      </c>
      <c r="E91" s="51" t="s">
        <v>359</v>
      </c>
      <c r="F91" s="52">
        <v>859.53</v>
      </c>
      <c r="G91" s="52">
        <v>813.99</v>
      </c>
      <c r="H91" s="52">
        <v>785.24</v>
      </c>
      <c r="I91" s="52">
        <v>756.41</v>
      </c>
      <c r="J91" s="52">
        <v>727.72</v>
      </c>
      <c r="K91" s="52">
        <v>698.69</v>
      </c>
      <c r="L91" s="52">
        <v>340.11</v>
      </c>
      <c r="M91" s="52">
        <f t="shared" si="1"/>
        <v>0</v>
      </c>
      <c r="N91" s="52">
        <v>0</v>
      </c>
      <c r="O91" s="52">
        <v>0</v>
      </c>
      <c r="P91" s="52">
        <v>0</v>
      </c>
      <c r="Q91" s="52">
        <v>0</v>
      </c>
      <c r="R91" s="52">
        <v>0</v>
      </c>
      <c r="S91" s="52">
        <v>0</v>
      </c>
      <c r="T91" s="52">
        <v>0</v>
      </c>
      <c r="U91" s="52">
        <v>0</v>
      </c>
      <c r="V91" s="52">
        <v>0</v>
      </c>
      <c r="W91" s="52">
        <v>0</v>
      </c>
      <c r="X91" s="52">
        <v>0</v>
      </c>
      <c r="Y91" s="52">
        <v>0</v>
      </c>
      <c r="Z91" s="52">
        <v>0</v>
      </c>
      <c r="AA91" s="52">
        <v>0</v>
      </c>
      <c r="AB91" s="52">
        <v>0</v>
      </c>
      <c r="AC91" s="52">
        <v>0</v>
      </c>
      <c r="AD91" s="52">
        <v>0</v>
      </c>
      <c r="AE91" s="52">
        <v>0</v>
      </c>
      <c r="AF91" s="54">
        <v>4981.6899999999996</v>
      </c>
      <c r="AG91" s="49">
        <f>AF91-'19.02.2024'!N92</f>
        <v>0</v>
      </c>
    </row>
    <row r="92" spans="1:33" x14ac:dyDescent="0.2">
      <c r="A92" s="56">
        <v>88</v>
      </c>
      <c r="B92" s="51" t="s">
        <v>360</v>
      </c>
      <c r="C92" s="51" t="s">
        <v>361</v>
      </c>
      <c r="D92" s="51" t="s">
        <v>362</v>
      </c>
      <c r="E92" s="51" t="s">
        <v>363</v>
      </c>
      <c r="F92" s="52">
        <v>422.18</v>
      </c>
      <c r="G92" s="52">
        <v>400.14</v>
      </c>
      <c r="H92" s="52">
        <v>386.55</v>
      </c>
      <c r="I92" s="52">
        <v>372.95</v>
      </c>
      <c r="J92" s="52">
        <v>359.4</v>
      </c>
      <c r="K92" s="52">
        <v>345.68</v>
      </c>
      <c r="L92" s="52">
        <v>250.51</v>
      </c>
      <c r="M92" s="52">
        <f t="shared" si="1"/>
        <v>0</v>
      </c>
      <c r="N92" s="52">
        <v>0</v>
      </c>
      <c r="O92" s="52">
        <v>0</v>
      </c>
      <c r="P92" s="52">
        <v>0</v>
      </c>
      <c r="Q92" s="52">
        <v>0</v>
      </c>
      <c r="R92" s="52">
        <v>0</v>
      </c>
      <c r="S92" s="52">
        <v>0</v>
      </c>
      <c r="T92" s="52">
        <v>0</v>
      </c>
      <c r="U92" s="52">
        <v>0</v>
      </c>
      <c r="V92" s="52">
        <v>0</v>
      </c>
      <c r="W92" s="52">
        <v>0</v>
      </c>
      <c r="X92" s="52">
        <v>0</v>
      </c>
      <c r="Y92" s="52">
        <v>0</v>
      </c>
      <c r="Z92" s="52">
        <v>0</v>
      </c>
      <c r="AA92" s="52">
        <v>0</v>
      </c>
      <c r="AB92" s="52">
        <v>0</v>
      </c>
      <c r="AC92" s="52">
        <v>0</v>
      </c>
      <c r="AD92" s="52">
        <v>0</v>
      </c>
      <c r="AE92" s="52">
        <v>0</v>
      </c>
      <c r="AF92" s="54">
        <v>2537.41</v>
      </c>
      <c r="AG92" s="49">
        <f>AF92-'19.02.2024'!N93</f>
        <v>0</v>
      </c>
    </row>
    <row r="93" spans="1:33" x14ac:dyDescent="0.2">
      <c r="A93" s="56">
        <v>89</v>
      </c>
      <c r="B93" s="51" t="s">
        <v>364</v>
      </c>
      <c r="C93" s="51" t="s">
        <v>365</v>
      </c>
      <c r="D93" s="51" t="s">
        <v>366</v>
      </c>
      <c r="E93" s="51" t="s">
        <v>363</v>
      </c>
      <c r="F93" s="52">
        <v>1667.88</v>
      </c>
      <c r="G93" s="52">
        <v>1580.8</v>
      </c>
      <c r="H93" s="52">
        <v>1527.15</v>
      </c>
      <c r="I93" s="52">
        <v>1473.35</v>
      </c>
      <c r="J93" s="52">
        <v>1419.83</v>
      </c>
      <c r="K93" s="52">
        <v>1365.66</v>
      </c>
      <c r="L93" s="52">
        <v>989.68</v>
      </c>
      <c r="M93" s="52">
        <f t="shared" si="1"/>
        <v>0</v>
      </c>
      <c r="N93" s="52">
        <v>0</v>
      </c>
      <c r="O93" s="52">
        <v>0</v>
      </c>
      <c r="P93" s="52">
        <v>0</v>
      </c>
      <c r="Q93" s="52">
        <v>0</v>
      </c>
      <c r="R93" s="52">
        <v>0</v>
      </c>
      <c r="S93" s="52">
        <v>0</v>
      </c>
      <c r="T93" s="52">
        <v>0</v>
      </c>
      <c r="U93" s="52">
        <v>0</v>
      </c>
      <c r="V93" s="52">
        <v>0</v>
      </c>
      <c r="W93" s="52">
        <v>0</v>
      </c>
      <c r="X93" s="52">
        <v>0</v>
      </c>
      <c r="Y93" s="52">
        <v>0</v>
      </c>
      <c r="Z93" s="52">
        <v>0</v>
      </c>
      <c r="AA93" s="52">
        <v>0</v>
      </c>
      <c r="AB93" s="52">
        <v>0</v>
      </c>
      <c r="AC93" s="52">
        <v>0</v>
      </c>
      <c r="AD93" s="52">
        <v>0</v>
      </c>
      <c r="AE93" s="52">
        <v>0</v>
      </c>
      <c r="AF93" s="54">
        <v>10024.35</v>
      </c>
      <c r="AG93" s="49">
        <f>AF93-'19.02.2024'!N94</f>
        <v>0</v>
      </c>
    </row>
    <row r="94" spans="1:33" x14ac:dyDescent="0.2">
      <c r="A94" s="56">
        <v>90</v>
      </c>
      <c r="B94" s="51" t="s">
        <v>367</v>
      </c>
      <c r="C94" s="51" t="s">
        <v>368</v>
      </c>
      <c r="D94" s="51" t="s">
        <v>369</v>
      </c>
      <c r="E94" s="51" t="s">
        <v>370</v>
      </c>
      <c r="F94" s="52">
        <v>19857.22</v>
      </c>
      <c r="G94" s="52">
        <v>18786.47</v>
      </c>
      <c r="H94" s="52">
        <v>18165.259999999998</v>
      </c>
      <c r="I94" s="52">
        <v>17542.3</v>
      </c>
      <c r="J94" s="52">
        <v>16924.03</v>
      </c>
      <c r="K94" s="52">
        <v>16295.58</v>
      </c>
      <c r="L94" s="52">
        <v>15673.08</v>
      </c>
      <c r="M94" s="52">
        <f t="shared" si="1"/>
        <v>7274.54</v>
      </c>
      <c r="N94" s="52">
        <v>7274.54</v>
      </c>
      <c r="O94" s="52">
        <v>0</v>
      </c>
      <c r="P94" s="52">
        <v>0</v>
      </c>
      <c r="Q94" s="52">
        <v>0</v>
      </c>
      <c r="R94" s="52">
        <v>0</v>
      </c>
      <c r="S94" s="52">
        <v>0</v>
      </c>
      <c r="T94" s="52">
        <v>0</v>
      </c>
      <c r="U94" s="52">
        <v>0</v>
      </c>
      <c r="V94" s="52">
        <v>0</v>
      </c>
      <c r="W94" s="52">
        <v>0</v>
      </c>
      <c r="X94" s="52">
        <v>0</v>
      </c>
      <c r="Y94" s="52">
        <v>0</v>
      </c>
      <c r="Z94" s="52">
        <v>0</v>
      </c>
      <c r="AA94" s="52">
        <v>0</v>
      </c>
      <c r="AB94" s="52">
        <v>0</v>
      </c>
      <c r="AC94" s="52">
        <v>0</v>
      </c>
      <c r="AD94" s="52">
        <v>0</v>
      </c>
      <c r="AE94" s="52">
        <v>0</v>
      </c>
      <c r="AF94" s="54">
        <v>130518.48</v>
      </c>
      <c r="AG94" s="49">
        <f>AF94-'19.02.2024'!N95</f>
        <v>0</v>
      </c>
    </row>
    <row r="95" spans="1:33" x14ac:dyDescent="0.2">
      <c r="A95" s="56">
        <v>91</v>
      </c>
      <c r="B95" s="51" t="s">
        <v>371</v>
      </c>
      <c r="C95" s="51" t="s">
        <v>372</v>
      </c>
      <c r="D95" s="51" t="s">
        <v>373</v>
      </c>
      <c r="E95" s="51" t="s">
        <v>374</v>
      </c>
      <c r="F95" s="52">
        <v>24722.18</v>
      </c>
      <c r="G95" s="52">
        <v>23270.989999999998</v>
      </c>
      <c r="H95" s="52">
        <v>22479.58</v>
      </c>
      <c r="I95" s="52">
        <v>21686</v>
      </c>
      <c r="J95" s="52">
        <v>20897.12</v>
      </c>
      <c r="K95" s="52">
        <v>20097.78</v>
      </c>
      <c r="L95" s="52">
        <v>17514.41</v>
      </c>
      <c r="M95" s="52">
        <f t="shared" si="1"/>
        <v>26.82</v>
      </c>
      <c r="N95" s="52">
        <v>26.82</v>
      </c>
      <c r="O95" s="52">
        <v>0</v>
      </c>
      <c r="P95" s="52">
        <v>0</v>
      </c>
      <c r="Q95" s="52">
        <v>0</v>
      </c>
      <c r="R95" s="52">
        <v>0</v>
      </c>
      <c r="S95" s="52">
        <v>0</v>
      </c>
      <c r="T95" s="52">
        <v>0</v>
      </c>
      <c r="U95" s="52">
        <v>0</v>
      </c>
      <c r="V95" s="52">
        <v>0</v>
      </c>
      <c r="W95" s="52">
        <v>0</v>
      </c>
      <c r="X95" s="52">
        <v>0</v>
      </c>
      <c r="Y95" s="52">
        <v>0</v>
      </c>
      <c r="Z95" s="52">
        <v>0</v>
      </c>
      <c r="AA95" s="52">
        <v>0</v>
      </c>
      <c r="AB95" s="52">
        <v>0</v>
      </c>
      <c r="AC95" s="52">
        <v>0</v>
      </c>
      <c r="AD95" s="52">
        <v>0</v>
      </c>
      <c r="AE95" s="52">
        <v>0</v>
      </c>
      <c r="AF95" s="54">
        <v>150694.88</v>
      </c>
      <c r="AG95" s="49">
        <f>AF95-'19.02.2024'!N96</f>
        <v>0</v>
      </c>
    </row>
    <row r="96" spans="1:33" x14ac:dyDescent="0.2">
      <c r="A96" s="56">
        <v>92</v>
      </c>
      <c r="B96" s="51" t="s">
        <v>375</v>
      </c>
      <c r="C96" s="51" t="s">
        <v>376</v>
      </c>
      <c r="D96" s="51" t="s">
        <v>377</v>
      </c>
      <c r="E96" s="51" t="s">
        <v>378</v>
      </c>
      <c r="F96" s="52">
        <v>49869.61</v>
      </c>
      <c r="G96" s="52">
        <v>46231.68</v>
      </c>
      <c r="H96" s="52">
        <v>45039.630000000005</v>
      </c>
      <c r="I96" s="52">
        <v>43844.32</v>
      </c>
      <c r="J96" s="52">
        <v>42688.25</v>
      </c>
      <c r="K96" s="52">
        <v>41452.04</v>
      </c>
      <c r="L96" s="52">
        <v>40257.54</v>
      </c>
      <c r="M96" s="52">
        <f t="shared" si="1"/>
        <v>330014.38</v>
      </c>
      <c r="N96" s="52">
        <v>39064.68</v>
      </c>
      <c r="O96" s="52">
        <v>37901.25</v>
      </c>
      <c r="P96" s="52">
        <v>36674.839999999997</v>
      </c>
      <c r="Q96" s="52">
        <v>35479.53</v>
      </c>
      <c r="R96" s="52">
        <v>34285.020000000004</v>
      </c>
      <c r="S96" s="52">
        <v>33107.699999999997</v>
      </c>
      <c r="T96" s="52">
        <v>31900.12</v>
      </c>
      <c r="U96" s="52">
        <v>30704.79</v>
      </c>
      <c r="V96" s="52">
        <v>29507.84</v>
      </c>
      <c r="W96" s="52">
        <v>21388.61</v>
      </c>
      <c r="X96" s="52">
        <v>0</v>
      </c>
      <c r="Y96" s="52">
        <v>0</v>
      </c>
      <c r="Z96" s="52">
        <v>0</v>
      </c>
      <c r="AA96" s="52">
        <v>0</v>
      </c>
      <c r="AB96" s="52">
        <v>0</v>
      </c>
      <c r="AC96" s="52">
        <v>0</v>
      </c>
      <c r="AD96" s="52">
        <v>0</v>
      </c>
      <c r="AE96" s="52">
        <v>0</v>
      </c>
      <c r="AF96" s="54">
        <v>639397.44999999995</v>
      </c>
      <c r="AG96" s="49">
        <f>AF96-'19.02.2024'!N97</f>
        <v>0</v>
      </c>
    </row>
    <row r="97" spans="1:33" x14ac:dyDescent="0.2">
      <c r="A97" s="56">
        <v>93</v>
      </c>
      <c r="B97" s="51" t="s">
        <v>379</v>
      </c>
      <c r="C97" s="51" t="s">
        <v>380</v>
      </c>
      <c r="D97" s="51" t="s">
        <v>381</v>
      </c>
      <c r="E97" s="51" t="s">
        <v>382</v>
      </c>
      <c r="F97" s="52">
        <v>8478.67</v>
      </c>
      <c r="G97" s="52">
        <v>7866.24</v>
      </c>
      <c r="H97" s="52">
        <v>7633.79</v>
      </c>
      <c r="I97" s="52">
        <v>7401.6900000000005</v>
      </c>
      <c r="J97" s="52">
        <v>7174.05</v>
      </c>
      <c r="K97" s="52">
        <v>6937.1900000000005</v>
      </c>
      <c r="L97" s="52">
        <v>6705.25</v>
      </c>
      <c r="M97" s="52">
        <f t="shared" si="1"/>
        <v>28698.89</v>
      </c>
      <c r="N97" s="52">
        <v>6473.64</v>
      </c>
      <c r="O97" s="52">
        <v>6244.55</v>
      </c>
      <c r="P97" s="52">
        <v>6009.61</v>
      </c>
      <c r="Q97" s="52">
        <v>5777.51</v>
      </c>
      <c r="R97" s="52">
        <v>4193.58</v>
      </c>
      <c r="S97" s="52">
        <v>0</v>
      </c>
      <c r="T97" s="52">
        <v>0</v>
      </c>
      <c r="U97" s="52">
        <v>0</v>
      </c>
      <c r="V97" s="52">
        <v>0</v>
      </c>
      <c r="W97" s="52">
        <v>0</v>
      </c>
      <c r="X97" s="52">
        <v>0</v>
      </c>
      <c r="Y97" s="52">
        <v>0</v>
      </c>
      <c r="Z97" s="52">
        <v>0</v>
      </c>
      <c r="AA97" s="52">
        <v>0</v>
      </c>
      <c r="AB97" s="52">
        <v>0</v>
      </c>
      <c r="AC97" s="52">
        <v>0</v>
      </c>
      <c r="AD97" s="52">
        <v>0</v>
      </c>
      <c r="AE97" s="52">
        <v>0</v>
      </c>
      <c r="AF97" s="54">
        <v>80895.77</v>
      </c>
      <c r="AG97" s="49">
        <f>AF97-'19.02.2024'!N98</f>
        <v>0</v>
      </c>
    </row>
    <row r="98" spans="1:33" x14ac:dyDescent="0.2">
      <c r="A98" s="56">
        <v>94</v>
      </c>
      <c r="B98" s="51" t="s">
        <v>383</v>
      </c>
      <c r="C98" s="51" t="s">
        <v>384</v>
      </c>
      <c r="D98" s="51" t="s">
        <v>385</v>
      </c>
      <c r="E98" s="51" t="s">
        <v>386</v>
      </c>
      <c r="F98" s="52">
        <v>9908.7999999999993</v>
      </c>
      <c r="G98" s="52">
        <v>9326.3100000000013</v>
      </c>
      <c r="H98" s="52">
        <v>9016.0300000000007</v>
      </c>
      <c r="I98" s="52">
        <v>8717.49</v>
      </c>
      <c r="J98" s="52">
        <v>8422.2000000000007</v>
      </c>
      <c r="K98" s="52">
        <v>8119.9699999999993</v>
      </c>
      <c r="L98" s="52">
        <v>7821.64</v>
      </c>
      <c r="M98" s="52">
        <f t="shared" si="1"/>
        <v>12988.29</v>
      </c>
      <c r="N98" s="52">
        <v>7523.7</v>
      </c>
      <c r="O98" s="52">
        <v>5464.59</v>
      </c>
      <c r="P98" s="52">
        <v>0</v>
      </c>
      <c r="Q98" s="52">
        <v>0</v>
      </c>
      <c r="R98" s="52">
        <v>0</v>
      </c>
      <c r="S98" s="52">
        <v>0</v>
      </c>
      <c r="T98" s="52">
        <v>0</v>
      </c>
      <c r="U98" s="52">
        <v>0</v>
      </c>
      <c r="V98" s="52">
        <v>0</v>
      </c>
      <c r="W98" s="52">
        <v>0</v>
      </c>
      <c r="X98" s="52">
        <v>0</v>
      </c>
      <c r="Y98" s="52">
        <v>0</v>
      </c>
      <c r="Z98" s="52">
        <v>0</v>
      </c>
      <c r="AA98" s="52">
        <v>0</v>
      </c>
      <c r="AB98" s="52">
        <v>0</v>
      </c>
      <c r="AC98" s="52">
        <v>0</v>
      </c>
      <c r="AD98" s="52">
        <v>0</v>
      </c>
      <c r="AE98" s="52">
        <v>0</v>
      </c>
      <c r="AF98" s="54">
        <v>74320.73</v>
      </c>
      <c r="AG98" s="49">
        <f>AF98-'19.02.2024'!N99</f>
        <v>0</v>
      </c>
    </row>
    <row r="99" spans="1:33" x14ac:dyDescent="0.2">
      <c r="A99" s="56">
        <v>95</v>
      </c>
      <c r="B99" s="51" t="s">
        <v>387</v>
      </c>
      <c r="C99" s="51" t="s">
        <v>388</v>
      </c>
      <c r="D99" s="51" t="s">
        <v>389</v>
      </c>
      <c r="E99" s="51" t="s">
        <v>386</v>
      </c>
      <c r="F99" s="52">
        <v>5.97</v>
      </c>
      <c r="G99" s="52">
        <v>0</v>
      </c>
      <c r="H99" s="52">
        <v>0</v>
      </c>
      <c r="I99" s="52">
        <v>0</v>
      </c>
      <c r="J99" s="52">
        <v>0</v>
      </c>
      <c r="K99" s="52">
        <v>0</v>
      </c>
      <c r="L99" s="52">
        <v>0</v>
      </c>
      <c r="M99" s="52">
        <f t="shared" si="1"/>
        <v>0</v>
      </c>
      <c r="N99" s="52">
        <v>0</v>
      </c>
      <c r="O99" s="52">
        <v>0</v>
      </c>
      <c r="P99" s="52">
        <v>0</v>
      </c>
      <c r="Q99" s="52">
        <v>0</v>
      </c>
      <c r="R99" s="52">
        <v>0</v>
      </c>
      <c r="S99" s="52">
        <v>0</v>
      </c>
      <c r="T99" s="52">
        <v>0</v>
      </c>
      <c r="U99" s="52">
        <v>0</v>
      </c>
      <c r="V99" s="52">
        <v>0</v>
      </c>
      <c r="W99" s="52">
        <v>0</v>
      </c>
      <c r="X99" s="52">
        <v>0</v>
      </c>
      <c r="Y99" s="52">
        <v>0</v>
      </c>
      <c r="Z99" s="52">
        <v>0</v>
      </c>
      <c r="AA99" s="52">
        <v>0</v>
      </c>
      <c r="AB99" s="52">
        <v>0</v>
      </c>
      <c r="AC99" s="52">
        <v>0</v>
      </c>
      <c r="AD99" s="52">
        <v>0</v>
      </c>
      <c r="AE99" s="52">
        <v>0</v>
      </c>
      <c r="AF99" s="54">
        <v>5.97</v>
      </c>
      <c r="AG99" s="49">
        <f>AF99-'19.02.2024'!N100</f>
        <v>0</v>
      </c>
    </row>
    <row r="100" spans="1:33" x14ac:dyDescent="0.2">
      <c r="A100" s="56">
        <v>96</v>
      </c>
      <c r="B100" s="51" t="s">
        <v>390</v>
      </c>
      <c r="C100" s="51" t="s">
        <v>391</v>
      </c>
      <c r="D100" s="51" t="s">
        <v>392</v>
      </c>
      <c r="E100" s="51" t="s">
        <v>393</v>
      </c>
      <c r="F100" s="52">
        <v>46445.34</v>
      </c>
      <c r="G100" s="52">
        <v>46327.63</v>
      </c>
      <c r="H100" s="52">
        <v>46211.29</v>
      </c>
      <c r="I100" s="52">
        <v>46094.62</v>
      </c>
      <c r="J100" s="52">
        <v>1.52</v>
      </c>
      <c r="K100" s="52">
        <v>0</v>
      </c>
      <c r="L100" s="52">
        <v>0</v>
      </c>
      <c r="M100" s="52">
        <f t="shared" si="1"/>
        <v>0</v>
      </c>
      <c r="N100" s="52">
        <v>0</v>
      </c>
      <c r="O100" s="52">
        <v>0</v>
      </c>
      <c r="P100" s="52">
        <v>0</v>
      </c>
      <c r="Q100" s="52">
        <v>0</v>
      </c>
      <c r="R100" s="52">
        <v>0</v>
      </c>
      <c r="S100" s="52">
        <v>0</v>
      </c>
      <c r="T100" s="52">
        <v>0</v>
      </c>
      <c r="U100" s="52">
        <v>0</v>
      </c>
      <c r="V100" s="52">
        <v>0</v>
      </c>
      <c r="W100" s="52">
        <v>0</v>
      </c>
      <c r="X100" s="52">
        <v>0</v>
      </c>
      <c r="Y100" s="52">
        <v>0</v>
      </c>
      <c r="Z100" s="52">
        <v>0</v>
      </c>
      <c r="AA100" s="52">
        <v>0</v>
      </c>
      <c r="AB100" s="52">
        <v>0</v>
      </c>
      <c r="AC100" s="52">
        <v>0</v>
      </c>
      <c r="AD100" s="52">
        <v>0</v>
      </c>
      <c r="AE100" s="52">
        <v>0</v>
      </c>
      <c r="AF100" s="54">
        <v>185080.4</v>
      </c>
      <c r="AG100" s="49">
        <f>AF100-'19.02.2024'!N101</f>
        <v>0</v>
      </c>
    </row>
    <row r="101" spans="1:33" x14ac:dyDescent="0.2">
      <c r="A101" s="56">
        <v>97</v>
      </c>
      <c r="B101" s="51" t="s">
        <v>394</v>
      </c>
      <c r="C101" s="51" t="s">
        <v>395</v>
      </c>
      <c r="D101" s="51" t="s">
        <v>396</v>
      </c>
      <c r="E101" s="51" t="s">
        <v>397</v>
      </c>
      <c r="F101" s="52">
        <v>11252.98</v>
      </c>
      <c r="G101" s="52">
        <v>10969.52</v>
      </c>
      <c r="H101" s="52">
        <v>10611.75</v>
      </c>
      <c r="I101" s="52">
        <v>10264.48</v>
      </c>
      <c r="J101" s="52">
        <v>9921.07</v>
      </c>
      <c r="K101" s="52">
        <v>9569.43</v>
      </c>
      <c r="L101" s="52">
        <v>9222.39</v>
      </c>
      <c r="M101" s="52">
        <f t="shared" si="1"/>
        <v>16064.61</v>
      </c>
      <c r="N101" s="52">
        <v>8875.82</v>
      </c>
      <c r="O101" s="52">
        <v>7184.4500000000007</v>
      </c>
      <c r="P101" s="52">
        <v>4.34</v>
      </c>
      <c r="Q101" s="52">
        <v>0</v>
      </c>
      <c r="R101" s="52">
        <v>0</v>
      </c>
      <c r="S101" s="52">
        <v>0</v>
      </c>
      <c r="T101" s="52">
        <v>0</v>
      </c>
      <c r="U101" s="52">
        <v>0</v>
      </c>
      <c r="V101" s="52">
        <v>0</v>
      </c>
      <c r="W101" s="52">
        <v>0</v>
      </c>
      <c r="X101" s="52">
        <v>0</v>
      </c>
      <c r="Y101" s="52">
        <v>0</v>
      </c>
      <c r="Z101" s="52">
        <v>0</v>
      </c>
      <c r="AA101" s="52">
        <v>0</v>
      </c>
      <c r="AB101" s="52">
        <v>0</v>
      </c>
      <c r="AC101" s="52">
        <v>0</v>
      </c>
      <c r="AD101" s="52">
        <v>0</v>
      </c>
      <c r="AE101" s="52">
        <v>0</v>
      </c>
      <c r="AF101" s="54">
        <v>87876.23</v>
      </c>
      <c r="AG101" s="49">
        <f>AF101-'19.02.2024'!N102</f>
        <v>0</v>
      </c>
    </row>
    <row r="102" spans="1:33" x14ac:dyDescent="0.2">
      <c r="A102" s="56">
        <v>98</v>
      </c>
      <c r="B102" s="51" t="s">
        <v>398</v>
      </c>
      <c r="C102" s="51" t="s">
        <v>399</v>
      </c>
      <c r="D102" s="51" t="s">
        <v>400</v>
      </c>
      <c r="E102" s="51" t="s">
        <v>401</v>
      </c>
      <c r="F102" s="52">
        <v>64741.7</v>
      </c>
      <c r="G102" s="52">
        <v>63151.49</v>
      </c>
      <c r="H102" s="52">
        <v>61097.41</v>
      </c>
      <c r="I102" s="52">
        <v>59108.27</v>
      </c>
      <c r="J102" s="52">
        <v>57143.89</v>
      </c>
      <c r="K102" s="52">
        <v>55127.25</v>
      </c>
      <c r="L102" s="52">
        <v>53139.46</v>
      </c>
      <c r="M102" s="52">
        <f t="shared" si="1"/>
        <v>114802.25</v>
      </c>
      <c r="N102" s="52">
        <v>51154.41</v>
      </c>
      <c r="O102" s="52">
        <v>49177.8</v>
      </c>
      <c r="P102" s="52">
        <v>14470.04</v>
      </c>
      <c r="Q102" s="52">
        <v>0</v>
      </c>
      <c r="R102" s="52">
        <v>0</v>
      </c>
      <c r="S102" s="52">
        <v>0</v>
      </c>
      <c r="T102" s="52">
        <v>0</v>
      </c>
      <c r="U102" s="52">
        <v>0</v>
      </c>
      <c r="V102" s="52">
        <v>0</v>
      </c>
      <c r="W102" s="52">
        <v>0</v>
      </c>
      <c r="X102" s="52">
        <v>0</v>
      </c>
      <c r="Y102" s="52">
        <v>0</v>
      </c>
      <c r="Z102" s="52">
        <v>0</v>
      </c>
      <c r="AA102" s="52">
        <v>0</v>
      </c>
      <c r="AB102" s="52">
        <v>0</v>
      </c>
      <c r="AC102" s="52">
        <v>0</v>
      </c>
      <c r="AD102" s="52">
        <v>0</v>
      </c>
      <c r="AE102" s="52">
        <v>0</v>
      </c>
      <c r="AF102" s="54">
        <v>528311.72</v>
      </c>
      <c r="AG102" s="49">
        <f>AF102-'19.02.2024'!N103</f>
        <v>0</v>
      </c>
    </row>
    <row r="103" spans="1:33" x14ac:dyDescent="0.2">
      <c r="A103" s="56">
        <v>99</v>
      </c>
      <c r="B103" s="51" t="s">
        <v>402</v>
      </c>
      <c r="C103" s="51" t="s">
        <v>403</v>
      </c>
      <c r="D103" s="51" t="s">
        <v>404</v>
      </c>
      <c r="E103" s="51" t="s">
        <v>405</v>
      </c>
      <c r="F103" s="52">
        <v>10699.24</v>
      </c>
      <c r="G103" s="52">
        <v>0</v>
      </c>
      <c r="H103" s="52">
        <v>0</v>
      </c>
      <c r="I103" s="52">
        <v>0</v>
      </c>
      <c r="J103" s="52">
        <v>0</v>
      </c>
      <c r="K103" s="52">
        <v>0</v>
      </c>
      <c r="L103" s="52">
        <v>0</v>
      </c>
      <c r="M103" s="52">
        <f t="shared" si="1"/>
        <v>0</v>
      </c>
      <c r="N103" s="52">
        <v>0</v>
      </c>
      <c r="O103" s="52">
        <v>0</v>
      </c>
      <c r="P103" s="52">
        <v>0</v>
      </c>
      <c r="Q103" s="52">
        <v>0</v>
      </c>
      <c r="R103" s="52">
        <v>0</v>
      </c>
      <c r="S103" s="52">
        <v>0</v>
      </c>
      <c r="T103" s="52">
        <v>0</v>
      </c>
      <c r="U103" s="52">
        <v>0</v>
      </c>
      <c r="V103" s="52">
        <v>0</v>
      </c>
      <c r="W103" s="52">
        <v>0</v>
      </c>
      <c r="X103" s="52">
        <v>0</v>
      </c>
      <c r="Y103" s="52">
        <v>0</v>
      </c>
      <c r="Z103" s="52">
        <v>0</v>
      </c>
      <c r="AA103" s="52">
        <v>0</v>
      </c>
      <c r="AB103" s="52">
        <v>0</v>
      </c>
      <c r="AC103" s="52">
        <v>0</v>
      </c>
      <c r="AD103" s="52">
        <v>0</v>
      </c>
      <c r="AE103" s="52">
        <v>0</v>
      </c>
      <c r="AF103" s="54">
        <v>10699.24</v>
      </c>
      <c r="AG103" s="49">
        <f>AF103-'19.02.2024'!N104</f>
        <v>0</v>
      </c>
    </row>
    <row r="104" spans="1:33" x14ac:dyDescent="0.2">
      <c r="A104" s="56">
        <v>100</v>
      </c>
      <c r="B104" s="51" t="s">
        <v>406</v>
      </c>
      <c r="C104" s="51" t="s">
        <v>407</v>
      </c>
      <c r="D104" s="51" t="s">
        <v>408</v>
      </c>
      <c r="E104" s="51" t="s">
        <v>409</v>
      </c>
      <c r="F104" s="52">
        <v>214496.43</v>
      </c>
      <c r="G104" s="52">
        <v>138049.75</v>
      </c>
      <c r="H104" s="52">
        <v>110807.27</v>
      </c>
      <c r="I104" s="52">
        <v>73943.7</v>
      </c>
      <c r="J104" s="52">
        <v>45371.67</v>
      </c>
      <c r="K104" s="52">
        <v>10760.99</v>
      </c>
      <c r="L104" s="52">
        <v>0</v>
      </c>
      <c r="M104" s="52">
        <f t="shared" si="1"/>
        <v>0</v>
      </c>
      <c r="N104" s="52">
        <v>0</v>
      </c>
      <c r="O104" s="52">
        <v>0</v>
      </c>
      <c r="P104" s="52">
        <v>0</v>
      </c>
      <c r="Q104" s="52">
        <v>0</v>
      </c>
      <c r="R104" s="52">
        <v>0</v>
      </c>
      <c r="S104" s="52">
        <v>0</v>
      </c>
      <c r="T104" s="52">
        <v>0</v>
      </c>
      <c r="U104" s="52">
        <v>0</v>
      </c>
      <c r="V104" s="52">
        <v>0</v>
      </c>
      <c r="W104" s="52">
        <v>0</v>
      </c>
      <c r="X104" s="52">
        <v>0</v>
      </c>
      <c r="Y104" s="52">
        <v>0</v>
      </c>
      <c r="Z104" s="52">
        <v>0</v>
      </c>
      <c r="AA104" s="52">
        <v>0</v>
      </c>
      <c r="AB104" s="52">
        <v>0</v>
      </c>
      <c r="AC104" s="52">
        <v>0</v>
      </c>
      <c r="AD104" s="52">
        <v>0</v>
      </c>
      <c r="AE104" s="52">
        <v>0</v>
      </c>
      <c r="AF104" s="54">
        <v>593429.81000000006</v>
      </c>
      <c r="AG104" s="49">
        <f>AF104-'19.02.2024'!N105</f>
        <v>0</v>
      </c>
    </row>
    <row r="105" spans="1:33" x14ac:dyDescent="0.2">
      <c r="A105" s="56">
        <v>101</v>
      </c>
      <c r="B105" s="51" t="s">
        <v>410</v>
      </c>
      <c r="C105" s="51" t="s">
        <v>411</v>
      </c>
      <c r="D105" s="51" t="s">
        <v>412</v>
      </c>
      <c r="E105" s="51" t="s">
        <v>413</v>
      </c>
      <c r="F105" s="52">
        <v>192231.65000000002</v>
      </c>
      <c r="G105" s="52">
        <v>136684.78</v>
      </c>
      <c r="H105" s="52">
        <v>106623.09999999999</v>
      </c>
      <c r="I105" s="52">
        <v>87946.59</v>
      </c>
      <c r="J105" s="52">
        <v>34374.32</v>
      </c>
      <c r="K105" s="52">
        <v>19848.91</v>
      </c>
      <c r="L105" s="52">
        <v>19093.21</v>
      </c>
      <c r="M105" s="52">
        <f t="shared" si="1"/>
        <v>25371.360000000001</v>
      </c>
      <c r="N105" s="52">
        <v>15184.41</v>
      </c>
      <c r="O105" s="52">
        <v>10186.949999999999</v>
      </c>
      <c r="P105" s="52">
        <v>0</v>
      </c>
      <c r="Q105" s="52">
        <v>0</v>
      </c>
      <c r="R105" s="52">
        <v>0</v>
      </c>
      <c r="S105" s="52">
        <v>0</v>
      </c>
      <c r="T105" s="52">
        <v>0</v>
      </c>
      <c r="U105" s="52">
        <v>0</v>
      </c>
      <c r="V105" s="52">
        <v>0</v>
      </c>
      <c r="W105" s="52">
        <v>0</v>
      </c>
      <c r="X105" s="52">
        <v>0</v>
      </c>
      <c r="Y105" s="52">
        <v>0</v>
      </c>
      <c r="Z105" s="52">
        <v>0</v>
      </c>
      <c r="AA105" s="52">
        <v>0</v>
      </c>
      <c r="AB105" s="52">
        <v>0</v>
      </c>
      <c r="AC105" s="52">
        <v>0</v>
      </c>
      <c r="AD105" s="52">
        <v>0</v>
      </c>
      <c r="AE105" s="52">
        <v>0</v>
      </c>
      <c r="AF105" s="54">
        <v>622173.91999999993</v>
      </c>
      <c r="AG105" s="49">
        <f>AF105-'19.02.2024'!N106</f>
        <v>0</v>
      </c>
    </row>
    <row r="106" spans="1:33" x14ac:dyDescent="0.2">
      <c r="A106" s="56">
        <v>102</v>
      </c>
      <c r="B106" s="51" t="s">
        <v>414</v>
      </c>
      <c r="C106" s="51" t="s">
        <v>415</v>
      </c>
      <c r="D106" s="51" t="s">
        <v>412</v>
      </c>
      <c r="E106" s="51" t="s">
        <v>413</v>
      </c>
      <c r="F106" s="52">
        <v>58151.08</v>
      </c>
      <c r="G106" s="52">
        <v>69328.950000000012</v>
      </c>
      <c r="H106" s="52">
        <v>69097.030000000013</v>
      </c>
      <c r="I106" s="52">
        <v>80233.939999999988</v>
      </c>
      <c r="J106" s="52">
        <v>79965.710000000006</v>
      </c>
      <c r="K106" s="52">
        <v>79686.41</v>
      </c>
      <c r="L106" s="52">
        <v>90787.44</v>
      </c>
      <c r="M106" s="52">
        <f t="shared" si="1"/>
        <v>267175.92000000004</v>
      </c>
      <c r="N106" s="52">
        <v>94077.040000000008</v>
      </c>
      <c r="O106" s="52">
        <v>95359.42</v>
      </c>
      <c r="P106" s="52">
        <v>77583.760000000009</v>
      </c>
      <c r="Q106" s="52">
        <v>155.69999999999999</v>
      </c>
      <c r="R106" s="52">
        <v>0</v>
      </c>
      <c r="S106" s="52">
        <v>0</v>
      </c>
      <c r="T106" s="52">
        <v>0</v>
      </c>
      <c r="U106" s="52">
        <v>0</v>
      </c>
      <c r="V106" s="52">
        <v>0</v>
      </c>
      <c r="W106" s="52">
        <v>0</v>
      </c>
      <c r="X106" s="52">
        <v>0</v>
      </c>
      <c r="Y106" s="52">
        <v>0</v>
      </c>
      <c r="Z106" s="52">
        <v>0</v>
      </c>
      <c r="AA106" s="52">
        <v>0</v>
      </c>
      <c r="AB106" s="52">
        <v>0</v>
      </c>
      <c r="AC106" s="52">
        <v>0</v>
      </c>
      <c r="AD106" s="52">
        <v>0</v>
      </c>
      <c r="AE106" s="52">
        <v>0</v>
      </c>
      <c r="AF106" s="54">
        <v>794426.4800000001</v>
      </c>
      <c r="AG106" s="49">
        <f>AF106-'19.02.2024'!N107</f>
        <v>0</v>
      </c>
    </row>
    <row r="107" spans="1:33" x14ac:dyDescent="0.2">
      <c r="A107" s="56">
        <v>103</v>
      </c>
      <c r="B107" s="51" t="s">
        <v>416</v>
      </c>
      <c r="C107" s="51" t="s">
        <v>417</v>
      </c>
      <c r="D107" s="51" t="s">
        <v>418</v>
      </c>
      <c r="E107" s="51" t="s">
        <v>419</v>
      </c>
      <c r="F107" s="52">
        <v>19826.29</v>
      </c>
      <c r="G107" s="52">
        <v>19076.29</v>
      </c>
      <c r="H107" s="52">
        <v>18560.18</v>
      </c>
      <c r="I107" s="52">
        <v>18042.63</v>
      </c>
      <c r="J107" s="52">
        <v>17537.53</v>
      </c>
      <c r="K107" s="52">
        <v>17006.879999999997</v>
      </c>
      <c r="L107" s="52">
        <v>16489.689999999999</v>
      </c>
      <c r="M107" s="52">
        <f t="shared" si="1"/>
        <v>94597.450000000012</v>
      </c>
      <c r="N107" s="52">
        <v>15973.25</v>
      </c>
      <c r="O107" s="52">
        <v>15464.92</v>
      </c>
      <c r="P107" s="52">
        <v>14938.52</v>
      </c>
      <c r="Q107" s="52">
        <v>14421</v>
      </c>
      <c r="R107" s="52">
        <v>13903.83</v>
      </c>
      <c r="S107" s="52">
        <v>13389.47</v>
      </c>
      <c r="T107" s="52">
        <v>6506.46</v>
      </c>
      <c r="U107" s="52">
        <v>0</v>
      </c>
      <c r="V107" s="52">
        <v>0</v>
      </c>
      <c r="W107" s="52">
        <v>0</v>
      </c>
      <c r="X107" s="52">
        <v>0</v>
      </c>
      <c r="Y107" s="52">
        <v>0</v>
      </c>
      <c r="Z107" s="52">
        <v>0</v>
      </c>
      <c r="AA107" s="52">
        <v>0</v>
      </c>
      <c r="AB107" s="52">
        <v>0</v>
      </c>
      <c r="AC107" s="52">
        <v>0</v>
      </c>
      <c r="AD107" s="52">
        <v>0</v>
      </c>
      <c r="AE107" s="52">
        <v>0</v>
      </c>
      <c r="AF107" s="54">
        <v>221136.93999999997</v>
      </c>
      <c r="AG107" s="49">
        <f>AF107-'19.02.2024'!N108</f>
        <v>0</v>
      </c>
    </row>
    <row r="108" spans="1:33" x14ac:dyDescent="0.2">
      <c r="A108" s="56">
        <v>104</v>
      </c>
      <c r="B108" s="51" t="s">
        <v>420</v>
      </c>
      <c r="C108" s="51" t="s">
        <v>421</v>
      </c>
      <c r="D108" s="51" t="s">
        <v>422</v>
      </c>
      <c r="E108" s="51" t="s">
        <v>423</v>
      </c>
      <c r="F108" s="52">
        <v>21854.69</v>
      </c>
      <c r="G108" s="52">
        <v>20891.73</v>
      </c>
      <c r="H108" s="52">
        <v>20301.34</v>
      </c>
      <c r="I108" s="52">
        <v>19709.29</v>
      </c>
      <c r="J108" s="52">
        <v>19129.53</v>
      </c>
      <c r="K108" s="52">
        <v>18524.43</v>
      </c>
      <c r="L108" s="52">
        <v>17932.8</v>
      </c>
      <c r="M108" s="52">
        <f t="shared" si="1"/>
        <v>85463.360000000001</v>
      </c>
      <c r="N108" s="52">
        <v>17342</v>
      </c>
      <c r="O108" s="52">
        <v>16758.57</v>
      </c>
      <c r="P108" s="52">
        <v>16158.34</v>
      </c>
      <c r="Q108" s="52">
        <v>15566.3</v>
      </c>
      <c r="R108" s="52">
        <v>14974.67</v>
      </c>
      <c r="S108" s="52">
        <v>4663.4800000000005</v>
      </c>
      <c r="T108" s="52">
        <v>0</v>
      </c>
      <c r="U108" s="52">
        <v>0</v>
      </c>
      <c r="V108" s="52">
        <v>0</v>
      </c>
      <c r="W108" s="52">
        <v>0</v>
      </c>
      <c r="X108" s="52">
        <v>0</v>
      </c>
      <c r="Y108" s="52">
        <v>0</v>
      </c>
      <c r="Z108" s="52">
        <v>0</v>
      </c>
      <c r="AA108" s="52">
        <v>0</v>
      </c>
      <c r="AB108" s="52">
        <v>0</v>
      </c>
      <c r="AC108" s="52">
        <v>0</v>
      </c>
      <c r="AD108" s="52">
        <v>0</v>
      </c>
      <c r="AE108" s="52">
        <v>0</v>
      </c>
      <c r="AF108" s="54">
        <v>223807.16999999998</v>
      </c>
      <c r="AG108" s="49">
        <f>AF108-'19.02.2024'!N109</f>
        <v>0</v>
      </c>
    </row>
    <row r="109" spans="1:33" x14ac:dyDescent="0.2">
      <c r="A109" s="56">
        <v>105</v>
      </c>
      <c r="B109" s="51" t="s">
        <v>424</v>
      </c>
      <c r="C109" s="51" t="s">
        <v>425</v>
      </c>
      <c r="D109" s="51" t="s">
        <v>426</v>
      </c>
      <c r="E109" s="51" t="s">
        <v>427</v>
      </c>
      <c r="F109" s="52">
        <v>55733.03</v>
      </c>
      <c r="G109" s="52">
        <v>52958.869999999995</v>
      </c>
      <c r="H109" s="52">
        <v>51252.12</v>
      </c>
      <c r="I109" s="52">
        <v>49540.67</v>
      </c>
      <c r="J109" s="52">
        <v>47842.11</v>
      </c>
      <c r="K109" s="52">
        <v>46115.43</v>
      </c>
      <c r="L109" s="52">
        <v>44405.17</v>
      </c>
      <c r="M109" s="52">
        <f t="shared" si="1"/>
        <v>21653.759999999998</v>
      </c>
      <c r="N109" s="52">
        <v>21653.759999999998</v>
      </c>
      <c r="O109" s="52">
        <v>0</v>
      </c>
      <c r="P109" s="52">
        <v>0</v>
      </c>
      <c r="Q109" s="52">
        <v>0</v>
      </c>
      <c r="R109" s="52">
        <v>0</v>
      </c>
      <c r="S109" s="52">
        <v>0</v>
      </c>
      <c r="T109" s="52">
        <v>0</v>
      </c>
      <c r="U109" s="52">
        <v>0</v>
      </c>
      <c r="V109" s="52">
        <v>0</v>
      </c>
      <c r="W109" s="52">
        <v>0</v>
      </c>
      <c r="X109" s="52">
        <v>0</v>
      </c>
      <c r="Y109" s="52">
        <v>0</v>
      </c>
      <c r="Z109" s="52">
        <v>0</v>
      </c>
      <c r="AA109" s="52">
        <v>0</v>
      </c>
      <c r="AB109" s="52">
        <v>0</v>
      </c>
      <c r="AC109" s="52">
        <v>0</v>
      </c>
      <c r="AD109" s="52">
        <v>0</v>
      </c>
      <c r="AE109" s="52">
        <v>0</v>
      </c>
      <c r="AF109" s="54">
        <v>369501.16</v>
      </c>
      <c r="AG109" s="49">
        <f>AF109-'19.02.2024'!N110</f>
        <v>0</v>
      </c>
    </row>
    <row r="110" spans="1:33" x14ac:dyDescent="0.2">
      <c r="A110" s="56">
        <v>106</v>
      </c>
      <c r="B110" s="51" t="s">
        <v>428</v>
      </c>
      <c r="C110" s="51" t="s">
        <v>429</v>
      </c>
      <c r="D110" s="51" t="s">
        <v>430</v>
      </c>
      <c r="E110" s="51" t="s">
        <v>427</v>
      </c>
      <c r="F110" s="52">
        <v>38494.81</v>
      </c>
      <c r="G110" s="52">
        <v>36578.699999999997</v>
      </c>
      <c r="H110" s="52">
        <v>35399.839999999997</v>
      </c>
      <c r="I110" s="52">
        <v>34217.75</v>
      </c>
      <c r="J110" s="52">
        <v>33044.550000000003</v>
      </c>
      <c r="K110" s="52">
        <v>31851.93</v>
      </c>
      <c r="L110" s="52">
        <v>30670.66</v>
      </c>
      <c r="M110" s="52">
        <f t="shared" si="1"/>
        <v>14956.26</v>
      </c>
      <c r="N110" s="52">
        <v>14956.26</v>
      </c>
      <c r="O110" s="52">
        <v>0</v>
      </c>
      <c r="P110" s="52">
        <v>0</v>
      </c>
      <c r="Q110" s="52">
        <v>0</v>
      </c>
      <c r="R110" s="52">
        <v>0</v>
      </c>
      <c r="S110" s="52">
        <v>0</v>
      </c>
      <c r="T110" s="52">
        <v>0</v>
      </c>
      <c r="U110" s="52">
        <v>0</v>
      </c>
      <c r="V110" s="52">
        <v>0</v>
      </c>
      <c r="W110" s="52">
        <v>0</v>
      </c>
      <c r="X110" s="52">
        <v>0</v>
      </c>
      <c r="Y110" s="52">
        <v>0</v>
      </c>
      <c r="Z110" s="52">
        <v>0</v>
      </c>
      <c r="AA110" s="52">
        <v>0</v>
      </c>
      <c r="AB110" s="52">
        <v>0</v>
      </c>
      <c r="AC110" s="52">
        <v>0</v>
      </c>
      <c r="AD110" s="52">
        <v>0</v>
      </c>
      <c r="AE110" s="52">
        <v>0</v>
      </c>
      <c r="AF110" s="54">
        <v>255214.49999999997</v>
      </c>
      <c r="AG110" s="49">
        <f>AF110-'19.02.2024'!N111</f>
        <v>0</v>
      </c>
    </row>
    <row r="111" spans="1:33" x14ac:dyDescent="0.2">
      <c r="A111" s="56">
        <v>107</v>
      </c>
      <c r="B111" s="51" t="s">
        <v>431</v>
      </c>
      <c r="C111" s="51" t="s">
        <v>432</v>
      </c>
      <c r="D111" s="51" t="s">
        <v>433</v>
      </c>
      <c r="E111" s="51" t="s">
        <v>434</v>
      </c>
      <c r="F111" s="52">
        <v>40430.69</v>
      </c>
      <c r="G111" s="52">
        <v>38330.67</v>
      </c>
      <c r="H111" s="52">
        <v>37163.599999999999</v>
      </c>
      <c r="I111" s="52">
        <v>35993.339999999997</v>
      </c>
      <c r="J111" s="52">
        <v>34838.269999999997</v>
      </c>
      <c r="K111" s="52">
        <v>33651.21</v>
      </c>
      <c r="L111" s="52">
        <v>32481.72</v>
      </c>
      <c r="M111" s="52">
        <f t="shared" si="1"/>
        <v>76162.36</v>
      </c>
      <c r="N111" s="52">
        <v>31313.86</v>
      </c>
      <c r="O111" s="52">
        <v>30151.59</v>
      </c>
      <c r="P111" s="52">
        <v>14696.91</v>
      </c>
      <c r="Q111" s="52">
        <v>0</v>
      </c>
      <c r="R111" s="52">
        <v>0</v>
      </c>
      <c r="S111" s="52">
        <v>0</v>
      </c>
      <c r="T111" s="52">
        <v>0</v>
      </c>
      <c r="U111" s="52">
        <v>0</v>
      </c>
      <c r="V111" s="52">
        <v>0</v>
      </c>
      <c r="W111" s="52">
        <v>0</v>
      </c>
      <c r="X111" s="52">
        <v>0</v>
      </c>
      <c r="Y111" s="52">
        <v>0</v>
      </c>
      <c r="Z111" s="52">
        <v>0</v>
      </c>
      <c r="AA111" s="52">
        <v>0</v>
      </c>
      <c r="AB111" s="52">
        <v>0</v>
      </c>
      <c r="AC111" s="52">
        <v>0</v>
      </c>
      <c r="AD111" s="52">
        <v>0</v>
      </c>
      <c r="AE111" s="52">
        <v>0</v>
      </c>
      <c r="AF111" s="54">
        <v>329051.86</v>
      </c>
      <c r="AG111" s="49">
        <f>AF111-'19.02.2024'!N112</f>
        <v>0</v>
      </c>
    </row>
    <row r="112" spans="1:33" x14ac:dyDescent="0.2">
      <c r="A112" s="56">
        <v>108</v>
      </c>
      <c r="B112" s="51" t="s">
        <v>435</v>
      </c>
      <c r="C112" s="51" t="s">
        <v>436</v>
      </c>
      <c r="D112" s="51" t="s">
        <v>437</v>
      </c>
      <c r="E112" s="51" t="s">
        <v>438</v>
      </c>
      <c r="F112" s="52">
        <v>42903.03</v>
      </c>
      <c r="G112" s="52">
        <v>40334.82</v>
      </c>
      <c r="H112" s="52">
        <v>39200.42</v>
      </c>
      <c r="I112" s="52">
        <v>38062.880000000005</v>
      </c>
      <c r="J112" s="52">
        <v>36949.08</v>
      </c>
      <c r="K112" s="52">
        <v>35786.270000000004</v>
      </c>
      <c r="L112" s="52">
        <v>34649.519999999997</v>
      </c>
      <c r="M112" s="52">
        <f t="shared" si="1"/>
        <v>166685.82</v>
      </c>
      <c r="N112" s="52">
        <v>33514.33</v>
      </c>
      <c r="O112" s="52">
        <v>32393.53</v>
      </c>
      <c r="P112" s="52">
        <v>31240.06</v>
      </c>
      <c r="Q112" s="52">
        <v>30102.52</v>
      </c>
      <c r="R112" s="52">
        <v>28965.79</v>
      </c>
      <c r="S112" s="52">
        <v>10469.59</v>
      </c>
      <c r="T112" s="52">
        <v>0</v>
      </c>
      <c r="U112" s="52">
        <v>0</v>
      </c>
      <c r="V112" s="52">
        <v>0</v>
      </c>
      <c r="W112" s="52">
        <v>0</v>
      </c>
      <c r="X112" s="52">
        <v>0</v>
      </c>
      <c r="Y112" s="52">
        <v>0</v>
      </c>
      <c r="Z112" s="52">
        <v>0</v>
      </c>
      <c r="AA112" s="52">
        <v>0</v>
      </c>
      <c r="AB112" s="52">
        <v>0</v>
      </c>
      <c r="AC112" s="52">
        <v>0</v>
      </c>
      <c r="AD112" s="52">
        <v>0</v>
      </c>
      <c r="AE112" s="52">
        <v>0</v>
      </c>
      <c r="AF112" s="54">
        <v>434571.84000000014</v>
      </c>
      <c r="AG112" s="49">
        <f>AF112-'19.02.2024'!N113</f>
        <v>0</v>
      </c>
    </row>
    <row r="113" spans="1:33" x14ac:dyDescent="0.2">
      <c r="A113" s="56">
        <v>109</v>
      </c>
      <c r="B113" s="51" t="s">
        <v>439</v>
      </c>
      <c r="C113" s="51" t="s">
        <v>440</v>
      </c>
      <c r="D113" s="51" t="s">
        <v>441</v>
      </c>
      <c r="E113" s="51" t="s">
        <v>442</v>
      </c>
      <c r="F113" s="52">
        <v>10118.030000000001</v>
      </c>
      <c r="G113" s="52">
        <v>0</v>
      </c>
      <c r="H113" s="52">
        <v>0</v>
      </c>
      <c r="I113" s="52">
        <v>0</v>
      </c>
      <c r="J113" s="52">
        <v>0</v>
      </c>
      <c r="K113" s="52">
        <v>0</v>
      </c>
      <c r="L113" s="52">
        <v>0</v>
      </c>
      <c r="M113" s="52">
        <f t="shared" si="1"/>
        <v>0</v>
      </c>
      <c r="N113" s="52">
        <v>0</v>
      </c>
      <c r="O113" s="52">
        <v>0</v>
      </c>
      <c r="P113" s="52">
        <v>0</v>
      </c>
      <c r="Q113" s="52">
        <v>0</v>
      </c>
      <c r="R113" s="52">
        <v>0</v>
      </c>
      <c r="S113" s="52">
        <v>0</v>
      </c>
      <c r="T113" s="52">
        <v>0</v>
      </c>
      <c r="U113" s="52">
        <v>0</v>
      </c>
      <c r="V113" s="52">
        <v>0</v>
      </c>
      <c r="W113" s="52">
        <v>0</v>
      </c>
      <c r="X113" s="52">
        <v>0</v>
      </c>
      <c r="Y113" s="52">
        <v>0</v>
      </c>
      <c r="Z113" s="52">
        <v>0</v>
      </c>
      <c r="AA113" s="52">
        <v>0</v>
      </c>
      <c r="AB113" s="52">
        <v>0</v>
      </c>
      <c r="AC113" s="52">
        <v>0</v>
      </c>
      <c r="AD113" s="52">
        <v>0</v>
      </c>
      <c r="AE113" s="52">
        <v>0</v>
      </c>
      <c r="AF113" s="54">
        <v>10118.030000000001</v>
      </c>
      <c r="AG113" s="49">
        <f>AF113-'19.02.2024'!N114</f>
        <v>0</v>
      </c>
    </row>
    <row r="114" spans="1:33" x14ac:dyDescent="0.2">
      <c r="A114" s="56">
        <v>110</v>
      </c>
      <c r="B114" s="51" t="s">
        <v>443</v>
      </c>
      <c r="C114" s="51" t="s">
        <v>444</v>
      </c>
      <c r="D114" s="51" t="s">
        <v>445</v>
      </c>
      <c r="E114" s="51" t="s">
        <v>442</v>
      </c>
      <c r="F114" s="52">
        <v>11369.58</v>
      </c>
      <c r="G114" s="52">
        <v>10762.11</v>
      </c>
      <c r="H114" s="52">
        <v>10417.02</v>
      </c>
      <c r="I114" s="52">
        <v>10070.93</v>
      </c>
      <c r="J114" s="52">
        <v>9727.4699999999993</v>
      </c>
      <c r="K114" s="52">
        <v>9378.33</v>
      </c>
      <c r="L114" s="52">
        <v>9032.5</v>
      </c>
      <c r="M114" s="52">
        <f t="shared" si="1"/>
        <v>4405.2700000000004</v>
      </c>
      <c r="N114" s="52">
        <v>4405.2700000000004</v>
      </c>
      <c r="O114" s="52">
        <v>0</v>
      </c>
      <c r="P114" s="52">
        <v>0</v>
      </c>
      <c r="Q114" s="52">
        <v>0</v>
      </c>
      <c r="R114" s="52">
        <v>0</v>
      </c>
      <c r="S114" s="52">
        <v>0</v>
      </c>
      <c r="T114" s="52">
        <v>0</v>
      </c>
      <c r="U114" s="52">
        <v>0</v>
      </c>
      <c r="V114" s="52">
        <v>0</v>
      </c>
      <c r="W114" s="52">
        <v>0</v>
      </c>
      <c r="X114" s="52">
        <v>0</v>
      </c>
      <c r="Y114" s="52">
        <v>0</v>
      </c>
      <c r="Z114" s="52">
        <v>0</v>
      </c>
      <c r="AA114" s="52">
        <v>0</v>
      </c>
      <c r="AB114" s="52">
        <v>0</v>
      </c>
      <c r="AC114" s="52">
        <v>0</v>
      </c>
      <c r="AD114" s="52">
        <v>0</v>
      </c>
      <c r="AE114" s="52">
        <v>0</v>
      </c>
      <c r="AF114" s="54">
        <v>75163.210000000006</v>
      </c>
      <c r="AG114" s="49">
        <f>AF114-'19.02.2024'!N115</f>
        <v>0</v>
      </c>
    </row>
    <row r="115" spans="1:33" x14ac:dyDescent="0.2">
      <c r="A115" s="56">
        <v>111</v>
      </c>
      <c r="B115" s="51" t="s">
        <v>446</v>
      </c>
      <c r="C115" s="51" t="s">
        <v>447</v>
      </c>
      <c r="D115" s="51" t="s">
        <v>448</v>
      </c>
      <c r="E115" s="51" t="s">
        <v>449</v>
      </c>
      <c r="F115" s="52">
        <v>19955.95</v>
      </c>
      <c r="G115" s="52">
        <v>18837.919999999998</v>
      </c>
      <c r="H115" s="52">
        <v>18251.37</v>
      </c>
      <c r="I115" s="52">
        <v>17663.23</v>
      </c>
      <c r="J115" s="52">
        <v>17082.310000000001</v>
      </c>
      <c r="K115" s="52">
        <v>16486.099999999999</v>
      </c>
      <c r="L115" s="52">
        <v>15898.36</v>
      </c>
      <c r="M115" s="52">
        <f t="shared" si="1"/>
        <v>33571.64</v>
      </c>
      <c r="N115" s="52">
        <v>15311.44</v>
      </c>
      <c r="O115" s="52">
        <v>14726.89</v>
      </c>
      <c r="P115" s="52">
        <v>3533.31</v>
      </c>
      <c r="Q115" s="52">
        <v>0</v>
      </c>
      <c r="R115" s="52">
        <v>0</v>
      </c>
      <c r="S115" s="52">
        <v>0</v>
      </c>
      <c r="T115" s="52">
        <v>0</v>
      </c>
      <c r="U115" s="52">
        <v>0</v>
      </c>
      <c r="V115" s="52">
        <v>0</v>
      </c>
      <c r="W115" s="52">
        <v>0</v>
      </c>
      <c r="X115" s="52">
        <v>0</v>
      </c>
      <c r="Y115" s="52">
        <v>0</v>
      </c>
      <c r="Z115" s="52">
        <v>0</v>
      </c>
      <c r="AA115" s="52">
        <v>0</v>
      </c>
      <c r="AB115" s="52">
        <v>0</v>
      </c>
      <c r="AC115" s="52">
        <v>0</v>
      </c>
      <c r="AD115" s="52">
        <v>0</v>
      </c>
      <c r="AE115" s="52">
        <v>0</v>
      </c>
      <c r="AF115" s="54">
        <v>157746.87999999995</v>
      </c>
      <c r="AG115" s="49">
        <f>AF115-'19.02.2024'!N116</f>
        <v>0</v>
      </c>
    </row>
    <row r="116" spans="1:33" x14ac:dyDescent="0.2">
      <c r="A116" s="56">
        <v>112</v>
      </c>
      <c r="B116" s="51" t="s">
        <v>450</v>
      </c>
      <c r="C116" s="51" t="s">
        <v>451</v>
      </c>
      <c r="D116" s="51" t="s">
        <v>452</v>
      </c>
      <c r="E116" s="51" t="s">
        <v>453</v>
      </c>
      <c r="F116" s="52">
        <v>476112.68</v>
      </c>
      <c r="G116" s="52">
        <v>445771.81</v>
      </c>
      <c r="H116" s="52">
        <v>434648.29</v>
      </c>
      <c r="I116" s="52">
        <v>423494.24</v>
      </c>
      <c r="J116" s="52">
        <v>412767.47</v>
      </c>
      <c r="K116" s="52">
        <v>401170.86</v>
      </c>
      <c r="L116" s="52">
        <v>390024.44</v>
      </c>
      <c r="M116" s="52">
        <f t="shared" si="1"/>
        <v>3747249.56</v>
      </c>
      <c r="N116" s="52">
        <v>378893.28</v>
      </c>
      <c r="O116" s="52">
        <v>368097.8</v>
      </c>
      <c r="P116" s="52">
        <v>356592.81</v>
      </c>
      <c r="Q116" s="52">
        <v>345438.76</v>
      </c>
      <c r="R116" s="52">
        <v>334292.33</v>
      </c>
      <c r="S116" s="52">
        <v>323367.07</v>
      </c>
      <c r="T116" s="52">
        <v>312037.65000000002</v>
      </c>
      <c r="U116" s="52">
        <v>300883.61</v>
      </c>
      <c r="V116" s="52">
        <v>289714.27</v>
      </c>
      <c r="W116" s="52">
        <v>278643.96000000002</v>
      </c>
      <c r="X116" s="52">
        <v>267413.78999999998</v>
      </c>
      <c r="Y116" s="52">
        <v>191874.22999999998</v>
      </c>
      <c r="Z116" s="52">
        <v>0</v>
      </c>
      <c r="AA116" s="52">
        <v>0</v>
      </c>
      <c r="AB116" s="52">
        <v>0</v>
      </c>
      <c r="AC116" s="52">
        <v>0</v>
      </c>
      <c r="AD116" s="52">
        <v>0</v>
      </c>
      <c r="AE116" s="52">
        <v>0</v>
      </c>
      <c r="AF116" s="54">
        <v>6731239.3500000015</v>
      </c>
      <c r="AG116" s="49">
        <f>AF116-'19.02.2024'!N117</f>
        <v>0</v>
      </c>
    </row>
    <row r="117" spans="1:33" x14ac:dyDescent="0.2">
      <c r="A117" s="71">
        <v>113</v>
      </c>
      <c r="B117" s="51" t="s">
        <v>454</v>
      </c>
      <c r="C117" s="51" t="s">
        <v>455</v>
      </c>
      <c r="D117" s="51" t="s">
        <v>456</v>
      </c>
      <c r="E117" s="51" t="s">
        <v>449</v>
      </c>
      <c r="F117" s="52">
        <f>43274.76</f>
        <v>43274.76</v>
      </c>
      <c r="G117" s="52">
        <f>40647.36</f>
        <v>40647.360000000001</v>
      </c>
      <c r="H117" s="52">
        <f>39517.98</f>
        <v>39517.980000000003</v>
      </c>
      <c r="I117" s="52">
        <f>38385.51</f>
        <v>38385.51</v>
      </c>
      <c r="J117" s="52">
        <f>37281.72</f>
        <v>37281.72</v>
      </c>
      <c r="K117" s="52">
        <f>36118.98</f>
        <v>36118.980000000003</v>
      </c>
      <c r="L117" s="52">
        <f>34987.29</f>
        <v>34987.29</v>
      </c>
      <c r="M117" s="52">
        <f>SUM(N117:AE117)</f>
        <v>213489.63</v>
      </c>
      <c r="N117" s="52">
        <v>33857.120000000003</v>
      </c>
      <c r="O117" s="52">
        <v>32746.36</v>
      </c>
      <c r="P117" s="52">
        <v>31592.94</v>
      </c>
      <c r="Q117" s="52">
        <v>30460.44</v>
      </c>
      <c r="R117" s="52">
        <v>29328.71</v>
      </c>
      <c r="S117" s="52">
        <v>28204.799999999999</v>
      </c>
      <c r="T117" s="52">
        <v>27069.19</v>
      </c>
      <c r="U117" s="52">
        <v>230.07</v>
      </c>
      <c r="V117" s="52">
        <v>0</v>
      </c>
      <c r="W117" s="52">
        <v>0</v>
      </c>
      <c r="X117" s="52">
        <v>0</v>
      </c>
      <c r="Y117" s="52">
        <v>0</v>
      </c>
      <c r="Z117" s="52">
        <v>0</v>
      </c>
      <c r="AA117" s="52">
        <v>0</v>
      </c>
      <c r="AB117" s="52">
        <v>0</v>
      </c>
      <c r="AC117" s="52">
        <v>0</v>
      </c>
      <c r="AD117" s="52">
        <v>0</v>
      </c>
      <c r="AE117" s="52">
        <v>0</v>
      </c>
      <c r="AF117" s="54">
        <f>SUBTOTAL(9,F117:M117)</f>
        <v>483703.23000000004</v>
      </c>
      <c r="AG117" s="49">
        <f>AF117-'19.02.2024'!N118</f>
        <v>0</v>
      </c>
    </row>
    <row r="118" spans="1:33" x14ac:dyDescent="0.2">
      <c r="A118" s="56">
        <v>114</v>
      </c>
      <c r="B118" s="51" t="s">
        <v>457</v>
      </c>
      <c r="C118" s="51" t="s">
        <v>458</v>
      </c>
      <c r="D118" s="51" t="s">
        <v>459</v>
      </c>
      <c r="E118" s="51" t="s">
        <v>460</v>
      </c>
      <c r="F118" s="52">
        <v>29244.42</v>
      </c>
      <c r="G118" s="52">
        <v>0</v>
      </c>
      <c r="H118" s="52">
        <v>0</v>
      </c>
      <c r="I118" s="52">
        <v>0</v>
      </c>
      <c r="J118" s="52">
        <v>0</v>
      </c>
      <c r="K118" s="52">
        <v>0</v>
      </c>
      <c r="L118" s="52">
        <v>0</v>
      </c>
      <c r="M118" s="52">
        <f t="shared" si="1"/>
        <v>0</v>
      </c>
      <c r="N118" s="52">
        <v>0</v>
      </c>
      <c r="O118" s="52">
        <v>0</v>
      </c>
      <c r="P118" s="52">
        <v>0</v>
      </c>
      <c r="Q118" s="52">
        <v>0</v>
      </c>
      <c r="R118" s="52">
        <v>0</v>
      </c>
      <c r="S118" s="52">
        <v>0</v>
      </c>
      <c r="T118" s="52">
        <v>0</v>
      </c>
      <c r="U118" s="52">
        <v>0</v>
      </c>
      <c r="V118" s="52">
        <v>0</v>
      </c>
      <c r="W118" s="52">
        <v>0</v>
      </c>
      <c r="X118" s="52">
        <v>0</v>
      </c>
      <c r="Y118" s="52">
        <v>0</v>
      </c>
      <c r="Z118" s="52">
        <v>0</v>
      </c>
      <c r="AA118" s="52">
        <v>0</v>
      </c>
      <c r="AB118" s="52">
        <v>0</v>
      </c>
      <c r="AC118" s="52">
        <v>0</v>
      </c>
      <c r="AD118" s="52">
        <v>0</v>
      </c>
      <c r="AE118" s="52">
        <v>0</v>
      </c>
      <c r="AF118" s="54">
        <v>29244.42</v>
      </c>
      <c r="AG118" s="49">
        <f>AF118-'19.02.2024'!N119</f>
        <v>0</v>
      </c>
    </row>
    <row r="119" spans="1:33" x14ac:dyDescent="0.2">
      <c r="A119" s="56">
        <v>115</v>
      </c>
      <c r="B119" s="51" t="s">
        <v>461</v>
      </c>
      <c r="C119" s="51" t="s">
        <v>462</v>
      </c>
      <c r="D119" s="51" t="s">
        <v>463</v>
      </c>
      <c r="E119" s="51" t="s">
        <v>464</v>
      </c>
      <c r="F119" s="52">
        <v>26928.2</v>
      </c>
      <c r="G119" s="52">
        <v>25385.809999999998</v>
      </c>
      <c r="H119" s="52">
        <v>24590.04</v>
      </c>
      <c r="I119" s="52">
        <v>23792.07</v>
      </c>
      <c r="J119" s="52">
        <v>23003.89</v>
      </c>
      <c r="K119" s="52">
        <v>22195.09</v>
      </c>
      <c r="L119" s="52">
        <v>21397.68</v>
      </c>
      <c r="M119" s="52">
        <f t="shared" si="1"/>
        <v>44683.92</v>
      </c>
      <c r="N119" s="52">
        <v>20601.37</v>
      </c>
      <c r="O119" s="52">
        <v>19808.259999999998</v>
      </c>
      <c r="P119" s="52">
        <v>4274.29</v>
      </c>
      <c r="Q119" s="52">
        <v>0</v>
      </c>
      <c r="R119" s="52">
        <v>0</v>
      </c>
      <c r="S119" s="52">
        <v>0</v>
      </c>
      <c r="T119" s="52">
        <v>0</v>
      </c>
      <c r="U119" s="52">
        <v>0</v>
      </c>
      <c r="V119" s="52">
        <v>0</v>
      </c>
      <c r="W119" s="52">
        <v>0</v>
      </c>
      <c r="X119" s="52">
        <v>0</v>
      </c>
      <c r="Y119" s="52">
        <v>0</v>
      </c>
      <c r="Z119" s="52">
        <v>0</v>
      </c>
      <c r="AA119" s="52">
        <v>0</v>
      </c>
      <c r="AB119" s="52">
        <v>0</v>
      </c>
      <c r="AC119" s="52">
        <v>0</v>
      </c>
      <c r="AD119" s="52">
        <v>0</v>
      </c>
      <c r="AE119" s="52">
        <v>0</v>
      </c>
      <c r="AF119" s="54">
        <v>211976.7</v>
      </c>
      <c r="AG119" s="49">
        <f>AF119-'19.02.2024'!N120</f>
        <v>0</v>
      </c>
    </row>
    <row r="120" spans="1:33" x14ac:dyDescent="0.2">
      <c r="A120" s="56">
        <v>116</v>
      </c>
      <c r="B120" s="51" t="s">
        <v>465</v>
      </c>
      <c r="C120" s="51" t="s">
        <v>466</v>
      </c>
      <c r="D120" s="51" t="s">
        <v>467</v>
      </c>
      <c r="E120" s="51" t="s">
        <v>468</v>
      </c>
      <c r="F120" s="52">
        <v>47278.23</v>
      </c>
      <c r="G120" s="52">
        <v>45002.83</v>
      </c>
      <c r="H120" s="52">
        <v>43628.6</v>
      </c>
      <c r="I120" s="52">
        <v>42384.9</v>
      </c>
      <c r="J120" s="52">
        <v>41169.300000000003</v>
      </c>
      <c r="K120" s="52">
        <v>39895.800000000003</v>
      </c>
      <c r="L120" s="52">
        <v>38652.97</v>
      </c>
      <c r="M120" s="52">
        <f t="shared" si="1"/>
        <v>205863.15000000002</v>
      </c>
      <c r="N120" s="52">
        <v>37411.81</v>
      </c>
      <c r="O120" s="52">
        <v>36188.550000000003</v>
      </c>
      <c r="P120" s="52">
        <v>34925.279999999999</v>
      </c>
      <c r="Q120" s="52">
        <v>33681.58</v>
      </c>
      <c r="R120" s="52">
        <v>32438.75</v>
      </c>
      <c r="S120" s="52">
        <v>31201.01</v>
      </c>
      <c r="T120" s="52">
        <v>16.170000000000002</v>
      </c>
      <c r="U120" s="52">
        <v>0</v>
      </c>
      <c r="V120" s="52">
        <v>0</v>
      </c>
      <c r="W120" s="52">
        <v>0</v>
      </c>
      <c r="X120" s="52">
        <v>0</v>
      </c>
      <c r="Y120" s="52">
        <v>0</v>
      </c>
      <c r="Z120" s="52">
        <v>0</v>
      </c>
      <c r="AA120" s="52">
        <v>0</v>
      </c>
      <c r="AB120" s="52">
        <v>0</v>
      </c>
      <c r="AC120" s="52">
        <v>0</v>
      </c>
      <c r="AD120" s="52">
        <v>0</v>
      </c>
      <c r="AE120" s="52">
        <v>0</v>
      </c>
      <c r="AF120" s="54">
        <v>503875.78</v>
      </c>
      <c r="AG120" s="49">
        <f>AF120-'19.02.2024'!N121</f>
        <v>0</v>
      </c>
    </row>
    <row r="121" spans="1:33" x14ac:dyDescent="0.2">
      <c r="A121" s="56">
        <v>117</v>
      </c>
      <c r="B121" s="51" t="s">
        <v>469</v>
      </c>
      <c r="C121" s="51" t="s">
        <v>470</v>
      </c>
      <c r="D121" s="51" t="s">
        <v>471</v>
      </c>
      <c r="E121" s="51" t="s">
        <v>468</v>
      </c>
      <c r="F121" s="52">
        <v>37226.22</v>
      </c>
      <c r="G121" s="52">
        <v>35513.69</v>
      </c>
      <c r="H121" s="52">
        <v>34327.79</v>
      </c>
      <c r="I121" s="52">
        <v>33215.07</v>
      </c>
      <c r="J121" s="52">
        <v>32113.62</v>
      </c>
      <c r="K121" s="52">
        <v>30988.1</v>
      </c>
      <c r="L121" s="52">
        <v>29876.17</v>
      </c>
      <c r="M121" s="52">
        <f t="shared" si="1"/>
        <v>41176.35</v>
      </c>
      <c r="N121" s="52">
        <v>28765.73</v>
      </c>
      <c r="O121" s="52">
        <v>12410.619999999999</v>
      </c>
      <c r="P121" s="52">
        <v>0</v>
      </c>
      <c r="Q121" s="52">
        <v>0</v>
      </c>
      <c r="R121" s="52">
        <v>0</v>
      </c>
      <c r="S121" s="52">
        <v>0</v>
      </c>
      <c r="T121" s="52">
        <v>0</v>
      </c>
      <c r="U121" s="52">
        <v>0</v>
      </c>
      <c r="V121" s="52">
        <v>0</v>
      </c>
      <c r="W121" s="52">
        <v>0</v>
      </c>
      <c r="X121" s="52">
        <v>0</v>
      </c>
      <c r="Y121" s="52">
        <v>0</v>
      </c>
      <c r="Z121" s="52">
        <v>0</v>
      </c>
      <c r="AA121" s="52">
        <v>0</v>
      </c>
      <c r="AB121" s="52">
        <v>0</v>
      </c>
      <c r="AC121" s="52">
        <v>0</v>
      </c>
      <c r="AD121" s="52">
        <v>0</v>
      </c>
      <c r="AE121" s="52">
        <v>0</v>
      </c>
      <c r="AF121" s="54">
        <v>274437.01000000007</v>
      </c>
      <c r="AG121" s="49">
        <f>AF121-'19.02.2024'!N122</f>
        <v>0</v>
      </c>
    </row>
    <row r="122" spans="1:33" x14ac:dyDescent="0.2">
      <c r="A122" s="56">
        <v>118</v>
      </c>
      <c r="B122" s="51" t="s">
        <v>472</v>
      </c>
      <c r="C122" s="51" t="s">
        <v>473</v>
      </c>
      <c r="D122" s="51" t="s">
        <v>474</v>
      </c>
      <c r="E122" s="51" t="s">
        <v>468</v>
      </c>
      <c r="F122" s="52">
        <v>22807.97</v>
      </c>
      <c r="G122" s="52">
        <v>21710.260000000002</v>
      </c>
      <c r="H122" s="52">
        <v>21047.29</v>
      </c>
      <c r="I122" s="52">
        <v>20447.310000000001</v>
      </c>
      <c r="J122" s="52">
        <v>19860.88</v>
      </c>
      <c r="K122" s="52">
        <v>19246.54</v>
      </c>
      <c r="L122" s="52">
        <v>18646.95</v>
      </c>
      <c r="M122" s="52">
        <f t="shared" si="1"/>
        <v>99312.4</v>
      </c>
      <c r="N122" s="52">
        <v>18048.21</v>
      </c>
      <c r="O122" s="52">
        <v>17458.080000000002</v>
      </c>
      <c r="P122" s="52">
        <v>16848.650000000001</v>
      </c>
      <c r="Q122" s="52">
        <v>16248.68</v>
      </c>
      <c r="R122" s="52">
        <v>15649.09</v>
      </c>
      <c r="S122" s="52">
        <v>15051.89</v>
      </c>
      <c r="T122" s="52">
        <v>7.8</v>
      </c>
      <c r="U122" s="52">
        <v>0</v>
      </c>
      <c r="V122" s="52">
        <v>0</v>
      </c>
      <c r="W122" s="52">
        <v>0</v>
      </c>
      <c r="X122" s="52">
        <v>0</v>
      </c>
      <c r="Y122" s="52">
        <v>0</v>
      </c>
      <c r="Z122" s="52">
        <v>0</v>
      </c>
      <c r="AA122" s="52">
        <v>0</v>
      </c>
      <c r="AB122" s="52">
        <v>0</v>
      </c>
      <c r="AC122" s="52">
        <v>0</v>
      </c>
      <c r="AD122" s="52">
        <v>0</v>
      </c>
      <c r="AE122" s="52">
        <v>0</v>
      </c>
      <c r="AF122" s="54">
        <v>243079.59999999998</v>
      </c>
      <c r="AG122" s="49">
        <f>AF122-'19.02.2024'!N123</f>
        <v>0</v>
      </c>
    </row>
    <row r="123" spans="1:33" x14ac:dyDescent="0.2">
      <c r="A123" s="56">
        <v>119</v>
      </c>
      <c r="B123" s="51" t="s">
        <v>475</v>
      </c>
      <c r="C123" s="51" t="s">
        <v>476</v>
      </c>
      <c r="D123" s="51" t="s">
        <v>477</v>
      </c>
      <c r="E123" s="51" t="s">
        <v>478</v>
      </c>
      <c r="F123" s="52">
        <v>80213.2</v>
      </c>
      <c r="G123" s="52">
        <v>76509.91</v>
      </c>
      <c r="H123" s="52">
        <v>74367.429999999993</v>
      </c>
      <c r="I123" s="52">
        <v>72487.179999999993</v>
      </c>
      <c r="J123" s="52">
        <v>70675.12</v>
      </c>
      <c r="K123" s="52">
        <v>68724.070000000007</v>
      </c>
      <c r="L123" s="52">
        <v>66845.070000000007</v>
      </c>
      <c r="M123" s="52">
        <f t="shared" si="1"/>
        <v>611427.13000000012</v>
      </c>
      <c r="N123" s="52">
        <v>64968.66</v>
      </c>
      <c r="O123" s="52">
        <v>63145.03</v>
      </c>
      <c r="P123" s="52">
        <v>61209.43</v>
      </c>
      <c r="Q123" s="52">
        <v>59329.14</v>
      </c>
      <c r="R123" s="52">
        <v>57450.16</v>
      </c>
      <c r="S123" s="52">
        <v>55604.65</v>
      </c>
      <c r="T123" s="52">
        <v>53698.630000000005</v>
      </c>
      <c r="U123" s="52">
        <v>51818.37</v>
      </c>
      <c r="V123" s="52">
        <v>49935.51</v>
      </c>
      <c r="W123" s="52">
        <v>48065.55</v>
      </c>
      <c r="X123" s="52">
        <v>46176.26</v>
      </c>
      <c r="Y123" s="52">
        <v>25.74</v>
      </c>
      <c r="Z123" s="52">
        <v>0</v>
      </c>
      <c r="AA123" s="52">
        <v>0</v>
      </c>
      <c r="AB123" s="52">
        <v>0</v>
      </c>
      <c r="AC123" s="52">
        <v>0</v>
      </c>
      <c r="AD123" s="52">
        <v>0</v>
      </c>
      <c r="AE123" s="52">
        <v>0</v>
      </c>
      <c r="AF123" s="54">
        <v>1121249.1100000001</v>
      </c>
      <c r="AG123" s="49">
        <f>AF123-'19.02.2024'!N124</f>
        <v>0</v>
      </c>
    </row>
    <row r="124" spans="1:33" x14ac:dyDescent="0.2">
      <c r="A124" s="56">
        <v>120</v>
      </c>
      <c r="B124" s="51" t="s">
        <v>479</v>
      </c>
      <c r="C124" s="51" t="s">
        <v>480</v>
      </c>
      <c r="D124" s="51" t="s">
        <v>481</v>
      </c>
      <c r="E124" s="51" t="s">
        <v>482</v>
      </c>
      <c r="F124" s="52">
        <v>23102.79</v>
      </c>
      <c r="G124" s="52">
        <v>22328.639999999999</v>
      </c>
      <c r="H124" s="52">
        <v>21563.439999999999</v>
      </c>
      <c r="I124" s="52">
        <v>20859.64</v>
      </c>
      <c r="J124" s="52">
        <v>20164</v>
      </c>
      <c r="K124" s="52">
        <v>19451.03</v>
      </c>
      <c r="L124" s="52">
        <v>18747.7</v>
      </c>
      <c r="M124" s="52">
        <f t="shared" si="1"/>
        <v>35415.710000000006</v>
      </c>
      <c r="N124" s="52">
        <v>18045.32</v>
      </c>
      <c r="O124" s="52">
        <v>17345.34</v>
      </c>
      <c r="P124" s="52">
        <v>25.05</v>
      </c>
      <c r="Q124" s="52">
        <v>0</v>
      </c>
      <c r="R124" s="52">
        <v>0</v>
      </c>
      <c r="S124" s="52">
        <v>0</v>
      </c>
      <c r="T124" s="52">
        <v>0</v>
      </c>
      <c r="U124" s="52">
        <v>0</v>
      </c>
      <c r="V124" s="52">
        <v>0</v>
      </c>
      <c r="W124" s="52">
        <v>0</v>
      </c>
      <c r="X124" s="52">
        <v>0</v>
      </c>
      <c r="Y124" s="52">
        <v>0</v>
      </c>
      <c r="Z124" s="52">
        <v>0</v>
      </c>
      <c r="AA124" s="52">
        <v>0</v>
      </c>
      <c r="AB124" s="52">
        <v>0</v>
      </c>
      <c r="AC124" s="52">
        <v>0</v>
      </c>
      <c r="AD124" s="52">
        <v>0</v>
      </c>
      <c r="AE124" s="52">
        <v>0</v>
      </c>
      <c r="AF124" s="54">
        <v>181632.94999999998</v>
      </c>
      <c r="AG124" s="49">
        <f>AF124-'19.02.2024'!N125</f>
        <v>0</v>
      </c>
    </row>
    <row r="125" spans="1:33" x14ac:dyDescent="0.2">
      <c r="A125" s="56">
        <v>121</v>
      </c>
      <c r="B125" s="51" t="s">
        <v>483</v>
      </c>
      <c r="C125" s="51" t="s">
        <v>484</v>
      </c>
      <c r="D125" s="51" t="s">
        <v>485</v>
      </c>
      <c r="E125" s="51" t="s">
        <v>486</v>
      </c>
      <c r="F125" s="52">
        <v>80444.7</v>
      </c>
      <c r="G125" s="52">
        <v>79014.259999999995</v>
      </c>
      <c r="H125" s="52">
        <v>76835.37</v>
      </c>
      <c r="I125" s="52">
        <v>74569.62</v>
      </c>
      <c r="J125" s="52">
        <v>72354.100000000006</v>
      </c>
      <c r="K125" s="52">
        <v>70035.040000000008</v>
      </c>
      <c r="L125" s="52">
        <v>67770.84</v>
      </c>
      <c r="M125" s="52">
        <f t="shared" si="1"/>
        <v>350914.62000000005</v>
      </c>
      <c r="N125" s="52">
        <v>65509.75</v>
      </c>
      <c r="O125" s="52">
        <v>63280.26</v>
      </c>
      <c r="P125" s="52">
        <v>60979.82</v>
      </c>
      <c r="Q125" s="52">
        <v>58714.06</v>
      </c>
      <c r="R125" s="52">
        <v>56449.9</v>
      </c>
      <c r="S125" s="52">
        <v>45933.5</v>
      </c>
      <c r="T125" s="52">
        <v>47.33</v>
      </c>
      <c r="U125" s="52">
        <v>0</v>
      </c>
      <c r="V125" s="52">
        <v>0</v>
      </c>
      <c r="W125" s="52">
        <v>0</v>
      </c>
      <c r="X125" s="52">
        <v>0</v>
      </c>
      <c r="Y125" s="52">
        <v>0</v>
      </c>
      <c r="Z125" s="52">
        <v>0</v>
      </c>
      <c r="AA125" s="52">
        <v>0</v>
      </c>
      <c r="AB125" s="52">
        <v>0</v>
      </c>
      <c r="AC125" s="52">
        <v>0</v>
      </c>
      <c r="AD125" s="52">
        <v>0</v>
      </c>
      <c r="AE125" s="52">
        <v>0</v>
      </c>
      <c r="AF125" s="54">
        <v>871938.54999999981</v>
      </c>
      <c r="AG125" s="49">
        <f>AF125-'19.02.2024'!N126</f>
        <v>0</v>
      </c>
    </row>
    <row r="126" spans="1:33" x14ac:dyDescent="0.2">
      <c r="A126" s="56">
        <v>122</v>
      </c>
      <c r="B126" s="51" t="s">
        <v>487</v>
      </c>
      <c r="C126" s="51" t="s">
        <v>488</v>
      </c>
      <c r="D126" s="51" t="s">
        <v>489</v>
      </c>
      <c r="E126" s="51" t="s">
        <v>490</v>
      </c>
      <c r="F126" s="52">
        <v>18940.13</v>
      </c>
      <c r="G126" s="52">
        <v>26924.2</v>
      </c>
      <c r="H126" s="52">
        <v>26009.3</v>
      </c>
      <c r="I126" s="52">
        <v>25091.91</v>
      </c>
      <c r="J126" s="52">
        <v>24188.17</v>
      </c>
      <c r="K126" s="52">
        <v>23255.84</v>
      </c>
      <c r="L126" s="52">
        <v>22339.05</v>
      </c>
      <c r="M126" s="52">
        <f t="shared" si="1"/>
        <v>65314.520000000004</v>
      </c>
      <c r="N126" s="52">
        <v>21423.52</v>
      </c>
      <c r="O126" s="52">
        <v>20514.14</v>
      </c>
      <c r="P126" s="52">
        <v>19589.349999999999</v>
      </c>
      <c r="Q126" s="52">
        <v>3787.5099999999998</v>
      </c>
      <c r="R126" s="52">
        <v>0</v>
      </c>
      <c r="S126" s="52">
        <v>0</v>
      </c>
      <c r="T126" s="52">
        <v>0</v>
      </c>
      <c r="U126" s="52">
        <v>0</v>
      </c>
      <c r="V126" s="52">
        <v>0</v>
      </c>
      <c r="W126" s="52">
        <v>0</v>
      </c>
      <c r="X126" s="52">
        <v>0</v>
      </c>
      <c r="Y126" s="52">
        <v>0</v>
      </c>
      <c r="Z126" s="52">
        <v>0</v>
      </c>
      <c r="AA126" s="52">
        <v>0</v>
      </c>
      <c r="AB126" s="52">
        <v>0</v>
      </c>
      <c r="AC126" s="52">
        <v>0</v>
      </c>
      <c r="AD126" s="52">
        <v>0</v>
      </c>
      <c r="AE126" s="52">
        <v>0</v>
      </c>
      <c r="AF126" s="54">
        <v>232063.12000000002</v>
      </c>
      <c r="AG126" s="49">
        <f>AF126-'19.02.2024'!N127</f>
        <v>0</v>
      </c>
    </row>
    <row r="127" spans="1:33" x14ac:dyDescent="0.2">
      <c r="A127" s="56">
        <v>123</v>
      </c>
      <c r="B127" s="51" t="s">
        <v>491</v>
      </c>
      <c r="C127" s="51" t="s">
        <v>492</v>
      </c>
      <c r="D127" s="51" t="s">
        <v>493</v>
      </c>
      <c r="E127" s="51" t="s">
        <v>490</v>
      </c>
      <c r="F127" s="52">
        <v>11557.56</v>
      </c>
      <c r="G127" s="52">
        <v>22639.18</v>
      </c>
      <c r="H127" s="52">
        <v>33957.22</v>
      </c>
      <c r="I127" s="52">
        <v>32764.239999999998</v>
      </c>
      <c r="J127" s="52">
        <v>31589.7</v>
      </c>
      <c r="K127" s="52">
        <v>30376.61</v>
      </c>
      <c r="L127" s="52">
        <v>29184.43</v>
      </c>
      <c r="M127" s="52">
        <f t="shared" si="1"/>
        <v>90516.97</v>
      </c>
      <c r="N127" s="52">
        <v>27993.87</v>
      </c>
      <c r="O127" s="52">
        <v>26812</v>
      </c>
      <c r="P127" s="52">
        <v>25608.69</v>
      </c>
      <c r="Q127" s="52">
        <v>10102.41</v>
      </c>
      <c r="R127" s="52">
        <v>0</v>
      </c>
      <c r="S127" s="52">
        <v>0</v>
      </c>
      <c r="T127" s="52">
        <v>0</v>
      </c>
      <c r="U127" s="52">
        <v>0</v>
      </c>
      <c r="V127" s="52">
        <v>0</v>
      </c>
      <c r="W127" s="52">
        <v>0</v>
      </c>
      <c r="X127" s="52">
        <v>0</v>
      </c>
      <c r="Y127" s="52">
        <v>0</v>
      </c>
      <c r="Z127" s="52">
        <v>0</v>
      </c>
      <c r="AA127" s="52">
        <v>0</v>
      </c>
      <c r="AB127" s="52">
        <v>0</v>
      </c>
      <c r="AC127" s="52">
        <v>0</v>
      </c>
      <c r="AD127" s="52">
        <v>0</v>
      </c>
      <c r="AE127" s="52">
        <v>0</v>
      </c>
      <c r="AF127" s="54">
        <v>282585.90999999997</v>
      </c>
      <c r="AG127" s="49">
        <f>AF127-'19.02.2024'!N128</f>
        <v>0</v>
      </c>
    </row>
    <row r="128" spans="1:33" x14ac:dyDescent="0.2">
      <c r="A128" s="56">
        <v>124</v>
      </c>
      <c r="B128" s="51" t="s">
        <v>494</v>
      </c>
      <c r="C128" s="51" t="s">
        <v>495</v>
      </c>
      <c r="D128" s="51" t="s">
        <v>496</v>
      </c>
      <c r="E128" s="51" t="s">
        <v>490</v>
      </c>
      <c r="F128" s="52">
        <v>8470.41</v>
      </c>
      <c r="G128" s="52">
        <v>11940.58</v>
      </c>
      <c r="H128" s="52">
        <v>11541.77</v>
      </c>
      <c r="I128" s="52">
        <v>11141.82</v>
      </c>
      <c r="J128" s="52">
        <v>10748.44</v>
      </c>
      <c r="K128" s="52">
        <v>10341.42</v>
      </c>
      <c r="L128" s="52">
        <v>9941.7800000000007</v>
      </c>
      <c r="M128" s="52">
        <f t="shared" si="1"/>
        <v>33368.03</v>
      </c>
      <c r="N128" s="52">
        <v>9542.67</v>
      </c>
      <c r="O128" s="52">
        <v>9146.82</v>
      </c>
      <c r="P128" s="52">
        <v>8743.1200000000008</v>
      </c>
      <c r="Q128" s="52">
        <v>5935.42</v>
      </c>
      <c r="R128" s="52">
        <v>0</v>
      </c>
      <c r="S128" s="52">
        <v>0</v>
      </c>
      <c r="T128" s="52">
        <v>0</v>
      </c>
      <c r="U128" s="52">
        <v>0</v>
      </c>
      <c r="V128" s="52">
        <v>0</v>
      </c>
      <c r="W128" s="52">
        <v>0</v>
      </c>
      <c r="X128" s="52">
        <v>0</v>
      </c>
      <c r="Y128" s="52">
        <v>0</v>
      </c>
      <c r="Z128" s="52">
        <v>0</v>
      </c>
      <c r="AA128" s="52">
        <v>0</v>
      </c>
      <c r="AB128" s="52">
        <v>0</v>
      </c>
      <c r="AC128" s="52">
        <v>0</v>
      </c>
      <c r="AD128" s="52">
        <v>0</v>
      </c>
      <c r="AE128" s="52">
        <v>0</v>
      </c>
      <c r="AF128" s="54">
        <v>107494.24999999999</v>
      </c>
      <c r="AG128" s="49">
        <f>AF128-'19.02.2024'!N129</f>
        <v>0</v>
      </c>
    </row>
    <row r="129" spans="1:33" x14ac:dyDescent="0.2">
      <c r="A129" s="56">
        <v>125</v>
      </c>
      <c r="B129" s="51" t="s">
        <v>497</v>
      </c>
      <c r="C129" s="51" t="s">
        <v>498</v>
      </c>
      <c r="D129" s="51" t="s">
        <v>499</v>
      </c>
      <c r="E129" s="51" t="s">
        <v>490</v>
      </c>
      <c r="F129" s="52">
        <v>19802.46</v>
      </c>
      <c r="G129" s="52">
        <v>27838.3</v>
      </c>
      <c r="H129" s="52">
        <v>26909.87</v>
      </c>
      <c r="I129" s="52">
        <v>25978.89</v>
      </c>
      <c r="J129" s="52">
        <v>25063.18</v>
      </c>
      <c r="K129" s="52">
        <v>24115.62</v>
      </c>
      <c r="L129" s="52">
        <v>23185.25</v>
      </c>
      <c r="M129" s="52">
        <f t="shared" si="1"/>
        <v>78682.099999999991</v>
      </c>
      <c r="N129" s="52">
        <v>22256.17</v>
      </c>
      <c r="O129" s="52">
        <v>21334.75</v>
      </c>
      <c r="P129" s="52">
        <v>20394.849999999999</v>
      </c>
      <c r="Q129" s="52">
        <v>14696.33</v>
      </c>
      <c r="R129" s="52">
        <v>0</v>
      </c>
      <c r="S129" s="52">
        <v>0</v>
      </c>
      <c r="T129" s="52">
        <v>0</v>
      </c>
      <c r="U129" s="52">
        <v>0</v>
      </c>
      <c r="V129" s="52">
        <v>0</v>
      </c>
      <c r="W129" s="52">
        <v>0</v>
      </c>
      <c r="X129" s="52">
        <v>0</v>
      </c>
      <c r="Y129" s="52">
        <v>0</v>
      </c>
      <c r="Z129" s="52">
        <v>0</v>
      </c>
      <c r="AA129" s="52">
        <v>0</v>
      </c>
      <c r="AB129" s="52">
        <v>0</v>
      </c>
      <c r="AC129" s="52">
        <v>0</v>
      </c>
      <c r="AD129" s="52">
        <v>0</v>
      </c>
      <c r="AE129" s="52">
        <v>0</v>
      </c>
      <c r="AF129" s="54">
        <v>251575.66999999998</v>
      </c>
      <c r="AG129" s="49">
        <f>AF129-'19.02.2024'!N130</f>
        <v>0</v>
      </c>
    </row>
    <row r="130" spans="1:33" x14ac:dyDescent="0.2">
      <c r="A130" s="56">
        <v>126</v>
      </c>
      <c r="B130" s="51" t="s">
        <v>500</v>
      </c>
      <c r="C130" s="51" t="s">
        <v>501</v>
      </c>
      <c r="D130" s="51" t="s">
        <v>502</v>
      </c>
      <c r="E130" s="51" t="s">
        <v>490</v>
      </c>
      <c r="F130" s="52">
        <v>15548.03</v>
      </c>
      <c r="G130" s="52">
        <v>21891.47</v>
      </c>
      <c r="H130" s="52">
        <v>21161.360000000001</v>
      </c>
      <c r="I130" s="52">
        <v>20429.239999999998</v>
      </c>
      <c r="J130" s="52">
        <v>19709.150000000001</v>
      </c>
      <c r="K130" s="52">
        <v>18964</v>
      </c>
      <c r="L130" s="52">
        <v>18232.41</v>
      </c>
      <c r="M130" s="52">
        <f t="shared" si="1"/>
        <v>61873.95</v>
      </c>
      <c r="N130" s="52">
        <v>17501.8</v>
      </c>
      <c r="O130" s="52">
        <v>16777.189999999999</v>
      </c>
      <c r="P130" s="52">
        <v>16038.07</v>
      </c>
      <c r="Q130" s="52">
        <v>11556.89</v>
      </c>
      <c r="R130" s="52">
        <v>0</v>
      </c>
      <c r="S130" s="52">
        <v>0</v>
      </c>
      <c r="T130" s="52">
        <v>0</v>
      </c>
      <c r="U130" s="52">
        <v>0</v>
      </c>
      <c r="V130" s="52">
        <v>0</v>
      </c>
      <c r="W130" s="52">
        <v>0</v>
      </c>
      <c r="X130" s="52">
        <v>0</v>
      </c>
      <c r="Y130" s="52">
        <v>0</v>
      </c>
      <c r="Z130" s="52">
        <v>0</v>
      </c>
      <c r="AA130" s="52">
        <v>0</v>
      </c>
      <c r="AB130" s="52">
        <v>0</v>
      </c>
      <c r="AC130" s="52">
        <v>0</v>
      </c>
      <c r="AD130" s="52">
        <v>0</v>
      </c>
      <c r="AE130" s="52">
        <v>0</v>
      </c>
      <c r="AF130" s="54">
        <v>197809.61</v>
      </c>
      <c r="AG130" s="49">
        <f>AF130-'19.02.2024'!N131</f>
        <v>0</v>
      </c>
    </row>
    <row r="131" spans="1:33" x14ac:dyDescent="0.2">
      <c r="A131" s="56">
        <v>127</v>
      </c>
      <c r="B131" s="51" t="s">
        <v>503</v>
      </c>
      <c r="C131" s="51" t="s">
        <v>504</v>
      </c>
      <c r="D131" s="51" t="s">
        <v>505</v>
      </c>
      <c r="E131" s="51" t="s">
        <v>490</v>
      </c>
      <c r="F131" s="52">
        <v>22094.73</v>
      </c>
      <c r="G131" s="52">
        <v>31872.91</v>
      </c>
      <c r="H131" s="52">
        <v>30759.49</v>
      </c>
      <c r="I131" s="52">
        <v>29643</v>
      </c>
      <c r="J131" s="52">
        <v>28540.71</v>
      </c>
      <c r="K131" s="52">
        <v>27408.510000000002</v>
      </c>
      <c r="L131" s="52">
        <v>26292.799999999999</v>
      </c>
      <c r="M131" s="52">
        <f t="shared" si="1"/>
        <v>58513.120000000003</v>
      </c>
      <c r="N131" s="52">
        <v>25178.61</v>
      </c>
      <c r="O131" s="52">
        <v>24069.439999999999</v>
      </c>
      <c r="P131" s="52">
        <v>9265.07</v>
      </c>
      <c r="Q131" s="52">
        <v>0</v>
      </c>
      <c r="R131" s="52">
        <v>0</v>
      </c>
      <c r="S131" s="52">
        <v>0</v>
      </c>
      <c r="T131" s="52">
        <v>0</v>
      </c>
      <c r="U131" s="52">
        <v>0</v>
      </c>
      <c r="V131" s="52">
        <v>0</v>
      </c>
      <c r="W131" s="52">
        <v>0</v>
      </c>
      <c r="X131" s="52">
        <v>0</v>
      </c>
      <c r="Y131" s="52">
        <v>0</v>
      </c>
      <c r="Z131" s="52">
        <v>0</v>
      </c>
      <c r="AA131" s="52">
        <v>0</v>
      </c>
      <c r="AB131" s="52">
        <v>0</v>
      </c>
      <c r="AC131" s="52">
        <v>0</v>
      </c>
      <c r="AD131" s="52">
        <v>0</v>
      </c>
      <c r="AE131" s="52">
        <v>0</v>
      </c>
      <c r="AF131" s="54">
        <v>255125.27000000002</v>
      </c>
      <c r="AG131" s="49">
        <f>AF131-'19.02.2024'!N132</f>
        <v>0</v>
      </c>
    </row>
    <row r="132" spans="1:33" x14ac:dyDescent="0.2">
      <c r="A132" s="56">
        <v>128</v>
      </c>
      <c r="B132" s="51" t="s">
        <v>506</v>
      </c>
      <c r="C132" s="51" t="s">
        <v>507</v>
      </c>
      <c r="D132" s="51" t="s">
        <v>508</v>
      </c>
      <c r="E132" s="51" t="s">
        <v>509</v>
      </c>
      <c r="F132" s="52">
        <v>20026.07</v>
      </c>
      <c r="G132" s="52">
        <v>36947.85</v>
      </c>
      <c r="H132" s="52">
        <v>35738.229999999996</v>
      </c>
      <c r="I132" s="52">
        <v>34508.270000000004</v>
      </c>
      <c r="J132" s="52">
        <v>33298.49</v>
      </c>
      <c r="K132" s="52">
        <v>32046.65</v>
      </c>
      <c r="L132" s="52">
        <v>30817.53</v>
      </c>
      <c r="M132" s="52">
        <f t="shared" si="1"/>
        <v>104701.93</v>
      </c>
      <c r="N132" s="52">
        <v>29590.11</v>
      </c>
      <c r="O132" s="52">
        <v>28372.760000000002</v>
      </c>
      <c r="P132" s="52">
        <v>27131</v>
      </c>
      <c r="Q132" s="52">
        <v>19608.060000000001</v>
      </c>
      <c r="R132" s="52">
        <v>0</v>
      </c>
      <c r="S132" s="52">
        <v>0</v>
      </c>
      <c r="T132" s="52">
        <v>0</v>
      </c>
      <c r="U132" s="52">
        <v>0</v>
      </c>
      <c r="V132" s="52">
        <v>0</v>
      </c>
      <c r="W132" s="52">
        <v>0</v>
      </c>
      <c r="X132" s="52">
        <v>0</v>
      </c>
      <c r="Y132" s="52">
        <v>0</v>
      </c>
      <c r="Z132" s="52">
        <v>0</v>
      </c>
      <c r="AA132" s="52">
        <v>0</v>
      </c>
      <c r="AB132" s="52">
        <v>0</v>
      </c>
      <c r="AC132" s="52">
        <v>0</v>
      </c>
      <c r="AD132" s="52">
        <v>0</v>
      </c>
      <c r="AE132" s="52">
        <v>0</v>
      </c>
      <c r="AF132" s="54">
        <v>328085.02</v>
      </c>
      <c r="AG132" s="49">
        <f>AF132-'19.02.2024'!N133</f>
        <v>0</v>
      </c>
    </row>
    <row r="133" spans="1:33" x14ac:dyDescent="0.2">
      <c r="A133" s="56">
        <v>129</v>
      </c>
      <c r="B133" s="51" t="s">
        <v>510</v>
      </c>
      <c r="C133" s="51" t="s">
        <v>511</v>
      </c>
      <c r="D133" s="51" t="s">
        <v>512</v>
      </c>
      <c r="E133" s="51" t="s">
        <v>513</v>
      </c>
      <c r="F133" s="52">
        <v>14290.609999999999</v>
      </c>
      <c r="G133" s="52">
        <v>26231.61</v>
      </c>
      <c r="H133" s="52">
        <v>25240.86</v>
      </c>
      <c r="I133" s="52">
        <v>24300.98</v>
      </c>
      <c r="J133" s="52">
        <v>23377.21</v>
      </c>
      <c r="K133" s="52">
        <v>22419.98</v>
      </c>
      <c r="L133" s="52">
        <v>21480.760000000002</v>
      </c>
      <c r="M133" s="52">
        <f t="shared" si="1"/>
        <v>76555.989999999991</v>
      </c>
      <c r="N133" s="52">
        <v>20542.84</v>
      </c>
      <c r="O133" s="52">
        <v>19613.28</v>
      </c>
      <c r="P133" s="52">
        <v>18663.75</v>
      </c>
      <c r="Q133" s="52">
        <v>17723.900000000001</v>
      </c>
      <c r="R133" s="52">
        <v>12.22</v>
      </c>
      <c r="S133" s="52">
        <v>0</v>
      </c>
      <c r="T133" s="52">
        <v>0</v>
      </c>
      <c r="U133" s="52">
        <v>0</v>
      </c>
      <c r="V133" s="52">
        <v>0</v>
      </c>
      <c r="W133" s="52">
        <v>0</v>
      </c>
      <c r="X133" s="52">
        <v>0</v>
      </c>
      <c r="Y133" s="52">
        <v>0</v>
      </c>
      <c r="Z133" s="52">
        <v>0</v>
      </c>
      <c r="AA133" s="52">
        <v>0</v>
      </c>
      <c r="AB133" s="52">
        <v>0</v>
      </c>
      <c r="AC133" s="52">
        <v>0</v>
      </c>
      <c r="AD133" s="52">
        <v>0</v>
      </c>
      <c r="AE133" s="52">
        <v>0</v>
      </c>
      <c r="AF133" s="54">
        <v>233898</v>
      </c>
      <c r="AG133" s="49">
        <f>AF133-'19.02.2024'!N134</f>
        <v>0</v>
      </c>
    </row>
    <row r="134" spans="1:33" x14ac:dyDescent="0.2">
      <c r="A134" s="56">
        <v>130</v>
      </c>
      <c r="B134" s="51" t="s">
        <v>514</v>
      </c>
      <c r="C134" s="51" t="s">
        <v>515</v>
      </c>
      <c r="D134" s="51" t="s">
        <v>516</v>
      </c>
      <c r="E134" s="51" t="s">
        <v>513</v>
      </c>
      <c r="F134" s="52">
        <v>15780.970000000001</v>
      </c>
      <c r="G134" s="52">
        <v>28896.720000000001</v>
      </c>
      <c r="H134" s="52">
        <v>27804.879999999997</v>
      </c>
      <c r="I134" s="52">
        <v>26769.53</v>
      </c>
      <c r="J134" s="52">
        <v>25751.94</v>
      </c>
      <c r="K134" s="52">
        <v>24697.47</v>
      </c>
      <c r="L134" s="52">
        <v>23662.85</v>
      </c>
      <c r="M134" s="52">
        <f t="shared" ref="M134:M158" si="2">SUM(N134:AE134)</f>
        <v>84332.77</v>
      </c>
      <c r="N134" s="52">
        <v>22629.64</v>
      </c>
      <c r="O134" s="52">
        <v>21605.63</v>
      </c>
      <c r="P134" s="52">
        <v>20559.68</v>
      </c>
      <c r="Q134" s="52">
        <v>19524.36</v>
      </c>
      <c r="R134" s="52">
        <v>13.46</v>
      </c>
      <c r="S134" s="52">
        <v>0</v>
      </c>
      <c r="T134" s="52">
        <v>0</v>
      </c>
      <c r="U134" s="52">
        <v>0</v>
      </c>
      <c r="V134" s="52">
        <v>0</v>
      </c>
      <c r="W134" s="52">
        <v>0</v>
      </c>
      <c r="X134" s="52">
        <v>0</v>
      </c>
      <c r="Y134" s="52">
        <v>0</v>
      </c>
      <c r="Z134" s="52">
        <v>0</v>
      </c>
      <c r="AA134" s="52">
        <v>0</v>
      </c>
      <c r="AB134" s="52">
        <v>0</v>
      </c>
      <c r="AC134" s="52">
        <v>0</v>
      </c>
      <c r="AD134" s="52">
        <v>0</v>
      </c>
      <c r="AE134" s="52">
        <v>0</v>
      </c>
      <c r="AF134" s="54">
        <v>257697.12999999998</v>
      </c>
      <c r="AG134" s="49">
        <f>AF134-'19.02.2024'!N135</f>
        <v>0</v>
      </c>
    </row>
    <row r="135" spans="1:33" x14ac:dyDescent="0.2">
      <c r="A135" s="56">
        <v>131</v>
      </c>
      <c r="B135" s="51" t="s">
        <v>517</v>
      </c>
      <c r="C135" s="51" t="s">
        <v>518</v>
      </c>
      <c r="D135" s="51" t="s">
        <v>519</v>
      </c>
      <c r="E135" s="51" t="s">
        <v>520</v>
      </c>
      <c r="F135" s="52">
        <v>2232.46</v>
      </c>
      <c r="G135" s="52">
        <v>9448.4599999999991</v>
      </c>
      <c r="H135" s="52">
        <v>11495.57</v>
      </c>
      <c r="I135" s="52">
        <v>10995.8</v>
      </c>
      <c r="J135" s="52">
        <v>10497</v>
      </c>
      <c r="K135" s="52">
        <v>4772.34</v>
      </c>
      <c r="L135" s="52">
        <v>0</v>
      </c>
      <c r="M135" s="52">
        <f t="shared" si="2"/>
        <v>0</v>
      </c>
      <c r="N135" s="52">
        <v>0</v>
      </c>
      <c r="O135" s="52">
        <v>0</v>
      </c>
      <c r="P135" s="52">
        <v>0</v>
      </c>
      <c r="Q135" s="52">
        <v>0</v>
      </c>
      <c r="R135" s="52">
        <v>0</v>
      </c>
      <c r="S135" s="52">
        <v>0</v>
      </c>
      <c r="T135" s="52">
        <v>0</v>
      </c>
      <c r="U135" s="52">
        <v>0</v>
      </c>
      <c r="V135" s="52">
        <v>0</v>
      </c>
      <c r="W135" s="52">
        <v>0</v>
      </c>
      <c r="X135" s="52">
        <v>0</v>
      </c>
      <c r="Y135" s="52">
        <v>0</v>
      </c>
      <c r="Z135" s="52">
        <v>0</v>
      </c>
      <c r="AA135" s="52">
        <v>0</v>
      </c>
      <c r="AB135" s="52">
        <v>0</v>
      </c>
      <c r="AC135" s="52">
        <v>0</v>
      </c>
      <c r="AD135" s="52">
        <v>0</v>
      </c>
      <c r="AE135" s="52">
        <v>0</v>
      </c>
      <c r="AF135" s="54">
        <v>49441.62999999999</v>
      </c>
      <c r="AG135" s="49">
        <f>AF135-'19.02.2024'!N136</f>
        <v>0</v>
      </c>
    </row>
    <row r="136" spans="1:33" x14ac:dyDescent="0.2">
      <c r="A136" s="56">
        <v>132</v>
      </c>
      <c r="B136" s="51" t="s">
        <v>521</v>
      </c>
      <c r="C136" s="51" t="s">
        <v>522</v>
      </c>
      <c r="D136" s="51" t="s">
        <v>523</v>
      </c>
      <c r="E136" s="51" t="s">
        <v>524</v>
      </c>
      <c r="F136" s="52">
        <v>7449.17</v>
      </c>
      <c r="G136" s="52">
        <v>25175.190000000002</v>
      </c>
      <c r="H136" s="52">
        <v>24338.32</v>
      </c>
      <c r="I136" s="52">
        <v>23450.43</v>
      </c>
      <c r="J136" s="52">
        <v>22574.059999999998</v>
      </c>
      <c r="K136" s="52">
        <v>21673.4</v>
      </c>
      <c r="L136" s="52">
        <v>20786.099999999999</v>
      </c>
      <c r="M136" s="52">
        <f t="shared" si="2"/>
        <v>48097.789999999994</v>
      </c>
      <c r="N136" s="52">
        <v>19900.03</v>
      </c>
      <c r="O136" s="52">
        <v>19018.2</v>
      </c>
      <c r="P136" s="52">
        <v>9179.56</v>
      </c>
      <c r="Q136" s="52">
        <v>0</v>
      </c>
      <c r="R136" s="52">
        <v>0</v>
      </c>
      <c r="S136" s="52">
        <v>0</v>
      </c>
      <c r="T136" s="52">
        <v>0</v>
      </c>
      <c r="U136" s="52">
        <v>0</v>
      </c>
      <c r="V136" s="52">
        <v>0</v>
      </c>
      <c r="W136" s="52">
        <v>0</v>
      </c>
      <c r="X136" s="52">
        <v>0</v>
      </c>
      <c r="Y136" s="52">
        <v>0</v>
      </c>
      <c r="Z136" s="52">
        <v>0</v>
      </c>
      <c r="AA136" s="52">
        <v>0</v>
      </c>
      <c r="AB136" s="52">
        <v>0</v>
      </c>
      <c r="AC136" s="52">
        <v>0</v>
      </c>
      <c r="AD136" s="52">
        <v>0</v>
      </c>
      <c r="AE136" s="52">
        <v>0</v>
      </c>
      <c r="AF136" s="54">
        <v>193544.46000000002</v>
      </c>
      <c r="AG136" s="49">
        <f>AF136-'19.02.2024'!N137</f>
        <v>0</v>
      </c>
    </row>
    <row r="137" spans="1:33" x14ac:dyDescent="0.2">
      <c r="A137" s="56">
        <v>133</v>
      </c>
      <c r="B137" s="51" t="s">
        <v>525</v>
      </c>
      <c r="C137" s="51" t="s">
        <v>526</v>
      </c>
      <c r="D137" s="51" t="s">
        <v>527</v>
      </c>
      <c r="E137" s="51" t="s">
        <v>528</v>
      </c>
      <c r="F137" s="52">
        <v>23409.07</v>
      </c>
      <c r="G137" s="52">
        <v>44506.95</v>
      </c>
      <c r="H137" s="52">
        <v>43370.83</v>
      </c>
      <c r="I137" s="52">
        <v>42165.42</v>
      </c>
      <c r="J137" s="52">
        <v>41008.699999999997</v>
      </c>
      <c r="K137" s="52">
        <v>39752.97</v>
      </c>
      <c r="L137" s="52">
        <v>38548.39</v>
      </c>
      <c r="M137" s="52">
        <f t="shared" si="2"/>
        <v>380368.89</v>
      </c>
      <c r="N137" s="52">
        <v>37345.46</v>
      </c>
      <c r="O137" s="52">
        <v>36181.300000000003</v>
      </c>
      <c r="P137" s="52">
        <v>34935.46</v>
      </c>
      <c r="Q137" s="52">
        <v>33730.07</v>
      </c>
      <c r="R137" s="52">
        <v>32525.47</v>
      </c>
      <c r="S137" s="52">
        <v>31347.29</v>
      </c>
      <c r="T137" s="52">
        <v>30120.43</v>
      </c>
      <c r="U137" s="52">
        <v>28915.03</v>
      </c>
      <c r="V137" s="52">
        <v>27707.96</v>
      </c>
      <c r="W137" s="52">
        <v>26514.12</v>
      </c>
      <c r="X137" s="52">
        <v>25297.98</v>
      </c>
      <c r="Y137" s="52">
        <v>24095.05</v>
      </c>
      <c r="Z137" s="52">
        <v>11653.269999999999</v>
      </c>
      <c r="AA137" s="52">
        <v>0</v>
      </c>
      <c r="AB137" s="52">
        <v>0</v>
      </c>
      <c r="AC137" s="52">
        <v>0</v>
      </c>
      <c r="AD137" s="52">
        <v>0</v>
      </c>
      <c r="AE137" s="52">
        <v>0</v>
      </c>
      <c r="AF137" s="54">
        <v>653131.22</v>
      </c>
      <c r="AG137" s="49">
        <f>AF137-'19.02.2024'!N138</f>
        <v>0</v>
      </c>
    </row>
    <row r="138" spans="1:33" x14ac:dyDescent="0.2">
      <c r="A138" s="56">
        <v>134</v>
      </c>
      <c r="B138" s="51" t="s">
        <v>529</v>
      </c>
      <c r="C138" s="51" t="s">
        <v>530</v>
      </c>
      <c r="D138" s="51" t="s">
        <v>531</v>
      </c>
      <c r="E138" s="51" t="s">
        <v>528</v>
      </c>
      <c r="F138" s="52">
        <v>13185.37</v>
      </c>
      <c r="G138" s="52">
        <v>22022.43</v>
      </c>
      <c r="H138" s="52">
        <v>24650.36</v>
      </c>
      <c r="I138" s="52">
        <v>23965.17</v>
      </c>
      <c r="J138" s="52">
        <v>23307.66</v>
      </c>
      <c r="K138" s="52">
        <v>22593.870000000003</v>
      </c>
      <c r="L138" s="52">
        <v>21909.15</v>
      </c>
      <c r="M138" s="52">
        <f t="shared" si="2"/>
        <v>216122.87000000002</v>
      </c>
      <c r="N138" s="52">
        <v>21225.370000000003</v>
      </c>
      <c r="O138" s="52">
        <v>20563.62</v>
      </c>
      <c r="P138" s="52">
        <v>19855.46</v>
      </c>
      <c r="Q138" s="52">
        <v>19170.259999999998</v>
      </c>
      <c r="R138" s="52">
        <v>18485.55</v>
      </c>
      <c r="S138" s="52">
        <v>17815.82</v>
      </c>
      <c r="T138" s="52">
        <v>17118.45</v>
      </c>
      <c r="U138" s="52">
        <v>16433.27</v>
      </c>
      <c r="V138" s="52">
        <v>15747.16</v>
      </c>
      <c r="W138" s="52">
        <v>15068.51</v>
      </c>
      <c r="X138" s="52">
        <v>14377.24</v>
      </c>
      <c r="Y138" s="52">
        <v>13693.45</v>
      </c>
      <c r="Z138" s="52">
        <v>6568.71</v>
      </c>
      <c r="AA138" s="52">
        <v>0</v>
      </c>
      <c r="AB138" s="52">
        <v>0</v>
      </c>
      <c r="AC138" s="52">
        <v>0</v>
      </c>
      <c r="AD138" s="52">
        <v>0</v>
      </c>
      <c r="AE138" s="52">
        <v>0</v>
      </c>
      <c r="AF138" s="54">
        <v>367756.88</v>
      </c>
      <c r="AG138" s="49">
        <f>AF138-'19.02.2024'!N139</f>
        <v>0</v>
      </c>
    </row>
    <row r="139" spans="1:33" x14ac:dyDescent="0.2">
      <c r="A139" s="69">
        <v>135</v>
      </c>
      <c r="B139" s="70" t="s">
        <v>532</v>
      </c>
      <c r="C139" s="70" t="s">
        <v>533</v>
      </c>
      <c r="D139" s="51" t="s">
        <v>534</v>
      </c>
      <c r="E139" s="51" t="s">
        <v>535</v>
      </c>
      <c r="F139" s="52">
        <f>62016.08+1000</f>
        <v>63016.08</v>
      </c>
      <c r="G139" s="52">
        <f>99128.95+1000</f>
        <v>100128.95</v>
      </c>
      <c r="H139" s="52">
        <f>128913.51+1000</f>
        <v>129913.51</v>
      </c>
      <c r="I139" s="52">
        <f>125309.03+1000</f>
        <v>126309.03</v>
      </c>
      <c r="J139" s="52">
        <f>121856+1000</f>
        <v>122856</v>
      </c>
      <c r="K139" s="52">
        <f>118095.13+1000</f>
        <v>119095.13</v>
      </c>
      <c r="L139" s="52">
        <f>114493.12+1000</f>
        <v>115493.12</v>
      </c>
      <c r="M139" s="52">
        <f>SUM(N139:AE139)+410356+12000</f>
        <v>1590772.3399999999</v>
      </c>
      <c r="N139" s="52">
        <v>110896.03</v>
      </c>
      <c r="O139" s="52">
        <v>107420.92</v>
      </c>
      <c r="P139" s="52">
        <v>103689.55</v>
      </c>
      <c r="Q139" s="52">
        <v>100085.04000000001</v>
      </c>
      <c r="R139" s="52">
        <v>96483.040000000008</v>
      </c>
      <c r="S139" s="52">
        <v>92965.989999999991</v>
      </c>
      <c r="T139" s="52">
        <v>89291.35</v>
      </c>
      <c r="U139" s="52">
        <v>85686.86</v>
      </c>
      <c r="V139" s="52">
        <v>82077.440000000002</v>
      </c>
      <c r="W139" s="52">
        <v>78513.540000000008</v>
      </c>
      <c r="X139" s="52">
        <v>74870.960000000006</v>
      </c>
      <c r="Y139" s="52">
        <v>71273.87</v>
      </c>
      <c r="Z139" s="52">
        <v>67679.259999999995</v>
      </c>
      <c r="AA139" s="52">
        <v>7482.49</v>
      </c>
      <c r="AB139" s="52">
        <v>0</v>
      </c>
      <c r="AC139" s="52">
        <v>0</v>
      </c>
      <c r="AD139" s="52">
        <v>0</v>
      </c>
      <c r="AE139" s="52">
        <v>0</v>
      </c>
      <c r="AF139" s="54">
        <f>SUBTOTAL(9,F139:M139)</f>
        <v>2367584.1599999997</v>
      </c>
      <c r="AG139" s="49">
        <f>AF139-'19.02.2024'!N140</f>
        <v>0</v>
      </c>
    </row>
    <row r="140" spans="1:33" x14ac:dyDescent="0.2">
      <c r="A140" s="69">
        <v>136</v>
      </c>
      <c r="B140" s="70" t="s">
        <v>536</v>
      </c>
      <c r="C140" s="70" t="s">
        <v>537</v>
      </c>
      <c r="D140" s="51" t="s">
        <v>538</v>
      </c>
      <c r="E140" s="51" t="s">
        <v>535</v>
      </c>
      <c r="F140" s="52">
        <f>3552.37+500</f>
        <v>4052.37</v>
      </c>
      <c r="G140" s="52">
        <f>9917.21+500</f>
        <v>10417.209999999999</v>
      </c>
      <c r="H140" s="52">
        <f>15730.35+500</f>
        <v>16230.35</v>
      </c>
      <c r="I140" s="52">
        <f>15119.9+500</f>
        <v>15619.9</v>
      </c>
      <c r="J140" s="52">
        <f>14514.19+500</f>
        <v>15014.19</v>
      </c>
      <c r="K140" s="52">
        <f>13898.14+500</f>
        <v>14398.14</v>
      </c>
      <c r="L140" s="52">
        <f>13288.11+500</f>
        <v>13788.11</v>
      </c>
      <c r="M140" s="52">
        <f>SUM(N140:AE140)+49312+500</f>
        <v>57358.96</v>
      </c>
      <c r="N140" s="52">
        <v>7546.96</v>
      </c>
      <c r="O140" s="52">
        <v>0</v>
      </c>
      <c r="P140" s="52">
        <v>0</v>
      </c>
      <c r="Q140" s="52">
        <v>0</v>
      </c>
      <c r="R140" s="52">
        <v>0</v>
      </c>
      <c r="S140" s="52">
        <v>0</v>
      </c>
      <c r="T140" s="52">
        <v>0</v>
      </c>
      <c r="U140" s="52">
        <v>0</v>
      </c>
      <c r="V140" s="52">
        <v>0</v>
      </c>
      <c r="W140" s="52">
        <v>0</v>
      </c>
      <c r="X140" s="52">
        <v>0</v>
      </c>
      <c r="Y140" s="52">
        <v>0</v>
      </c>
      <c r="Z140" s="52">
        <v>0</v>
      </c>
      <c r="AA140" s="52">
        <v>0</v>
      </c>
      <c r="AB140" s="52">
        <v>0</v>
      </c>
      <c r="AC140" s="52">
        <v>0</v>
      </c>
      <c r="AD140" s="52">
        <v>0</v>
      </c>
      <c r="AE140" s="52">
        <v>0</v>
      </c>
      <c r="AF140" s="54">
        <f>SUBTOTAL(9,F140:M140)</f>
        <v>146879.23000000001</v>
      </c>
      <c r="AG140" s="49">
        <f>AF140-'19.02.2024'!N141</f>
        <v>0</v>
      </c>
    </row>
    <row r="141" spans="1:33" x14ac:dyDescent="0.2">
      <c r="A141" s="69">
        <v>137</v>
      </c>
      <c r="B141" s="70" t="s">
        <v>539</v>
      </c>
      <c r="C141" s="70" t="s">
        <v>540</v>
      </c>
      <c r="D141" s="51" t="s">
        <v>541</v>
      </c>
      <c r="E141" s="51" t="s">
        <v>535</v>
      </c>
      <c r="F141" s="52">
        <f>2365.45+500</f>
        <v>2865.45</v>
      </c>
      <c r="G141" s="52">
        <f>7949.73+500</f>
        <v>8449.73</v>
      </c>
      <c r="H141" s="52">
        <f>12815.16+500</f>
        <v>13315.16</v>
      </c>
      <c r="I141" s="52">
        <f>12279.38+500</f>
        <v>12779.38</v>
      </c>
      <c r="J141" s="52">
        <f>11746.35+500</f>
        <v>12246.35</v>
      </c>
      <c r="K141" s="52">
        <f>11207.09+500</f>
        <v>11707.09</v>
      </c>
      <c r="L141" s="52">
        <f>6706.74+500</f>
        <v>7206.74</v>
      </c>
      <c r="M141" s="52">
        <f>92565+500</f>
        <v>93065</v>
      </c>
      <c r="N141" s="52">
        <v>0</v>
      </c>
      <c r="O141" s="52">
        <v>0</v>
      </c>
      <c r="P141" s="52">
        <v>0</v>
      </c>
      <c r="Q141" s="52">
        <v>0</v>
      </c>
      <c r="R141" s="52">
        <v>0</v>
      </c>
      <c r="S141" s="52">
        <v>0</v>
      </c>
      <c r="T141" s="52">
        <v>0</v>
      </c>
      <c r="U141" s="52">
        <v>0</v>
      </c>
      <c r="V141" s="52">
        <v>0</v>
      </c>
      <c r="W141" s="52">
        <v>0</v>
      </c>
      <c r="X141" s="52">
        <v>0</v>
      </c>
      <c r="Y141" s="52">
        <v>0</v>
      </c>
      <c r="Z141" s="52">
        <v>0</v>
      </c>
      <c r="AA141" s="52">
        <v>0</v>
      </c>
      <c r="AB141" s="52">
        <v>0</v>
      </c>
      <c r="AC141" s="52">
        <v>0</v>
      </c>
      <c r="AD141" s="52">
        <v>0</v>
      </c>
      <c r="AE141" s="52">
        <v>0</v>
      </c>
      <c r="AF141" s="54">
        <f>SUBTOTAL(9,F141:M141)</f>
        <v>161634.90000000002</v>
      </c>
      <c r="AG141" s="49">
        <f>AF141-'19.02.2024'!N142</f>
        <v>0</v>
      </c>
    </row>
    <row r="142" spans="1:33" x14ac:dyDescent="0.2">
      <c r="A142" s="56">
        <v>138</v>
      </c>
      <c r="B142" s="51" t="s">
        <v>542</v>
      </c>
      <c r="C142" s="51" t="s">
        <v>543</v>
      </c>
      <c r="D142" s="51" t="s">
        <v>544</v>
      </c>
      <c r="E142" s="51" t="s">
        <v>535</v>
      </c>
      <c r="F142" s="52">
        <v>9858.31</v>
      </c>
      <c r="G142" s="52">
        <v>15487.970000000001</v>
      </c>
      <c r="H142" s="52">
        <v>20056.54</v>
      </c>
      <c r="I142" s="52">
        <v>19522.47</v>
      </c>
      <c r="J142" s="52">
        <v>19012.61</v>
      </c>
      <c r="K142" s="52">
        <v>18453.61</v>
      </c>
      <c r="L142" s="52">
        <v>17919.919999999998</v>
      </c>
      <c r="M142" s="52">
        <f t="shared" si="2"/>
        <v>198144.63000000003</v>
      </c>
      <c r="N142" s="52">
        <v>17386.940000000002</v>
      </c>
      <c r="O142" s="52">
        <v>16873.810000000001</v>
      </c>
      <c r="P142" s="52">
        <v>16319.189999999999</v>
      </c>
      <c r="Q142" s="52">
        <v>15785.119999999999</v>
      </c>
      <c r="R142" s="52">
        <v>15251.439999999999</v>
      </c>
      <c r="S142" s="52">
        <v>14732.06</v>
      </c>
      <c r="T142" s="52">
        <v>14185.84</v>
      </c>
      <c r="U142" s="52">
        <v>13651.79</v>
      </c>
      <c r="V142" s="52">
        <v>13116.98</v>
      </c>
      <c r="W142" s="52">
        <v>12590.689999999999</v>
      </c>
      <c r="X142" s="52">
        <v>12049.220000000001</v>
      </c>
      <c r="Y142" s="52">
        <v>11516.25</v>
      </c>
      <c r="Z142" s="52">
        <v>10983.66</v>
      </c>
      <c r="AA142" s="52">
        <v>10450.790000000001</v>
      </c>
      <c r="AB142" s="52">
        <v>3250.85</v>
      </c>
      <c r="AC142" s="52">
        <v>0</v>
      </c>
      <c r="AD142" s="52">
        <v>0</v>
      </c>
      <c r="AE142" s="52">
        <v>0</v>
      </c>
      <c r="AF142" s="54">
        <v>318456.05999999994</v>
      </c>
      <c r="AG142" s="49">
        <f>AF142-'19.02.2024'!N143</f>
        <v>0</v>
      </c>
    </row>
    <row r="143" spans="1:33" x14ac:dyDescent="0.2">
      <c r="A143" s="56">
        <v>139</v>
      </c>
      <c r="B143" s="51" t="s">
        <v>545</v>
      </c>
      <c r="C143" s="51" t="s">
        <v>546</v>
      </c>
      <c r="D143" s="51" t="s">
        <v>547</v>
      </c>
      <c r="E143" s="51" t="s">
        <v>535</v>
      </c>
      <c r="F143" s="52">
        <v>6401.6100000000006</v>
      </c>
      <c r="G143" s="52">
        <v>12236.25</v>
      </c>
      <c r="H143" s="52">
        <v>18092.5</v>
      </c>
      <c r="I143" s="52">
        <v>17477.53</v>
      </c>
      <c r="J143" s="52">
        <v>16873.46</v>
      </c>
      <c r="K143" s="52">
        <v>16246.73</v>
      </c>
      <c r="L143" s="52">
        <v>15632.17</v>
      </c>
      <c r="M143" s="52">
        <f t="shared" si="2"/>
        <v>59501.94</v>
      </c>
      <c r="N143" s="52">
        <v>15018.45</v>
      </c>
      <c r="O143" s="52">
        <v>14410.619999999999</v>
      </c>
      <c r="P143" s="52">
        <v>13788.9</v>
      </c>
      <c r="Q143" s="52">
        <v>13173.92</v>
      </c>
      <c r="R143" s="52">
        <v>3110.05</v>
      </c>
      <c r="S143" s="52">
        <v>0</v>
      </c>
      <c r="T143" s="52">
        <v>0</v>
      </c>
      <c r="U143" s="52">
        <v>0</v>
      </c>
      <c r="V143" s="52">
        <v>0</v>
      </c>
      <c r="W143" s="52">
        <v>0</v>
      </c>
      <c r="X143" s="52">
        <v>0</v>
      </c>
      <c r="Y143" s="52">
        <v>0</v>
      </c>
      <c r="Z143" s="52">
        <v>0</v>
      </c>
      <c r="AA143" s="52">
        <v>0</v>
      </c>
      <c r="AB143" s="52">
        <v>0</v>
      </c>
      <c r="AC143" s="52">
        <v>0</v>
      </c>
      <c r="AD143" s="52">
        <v>0</v>
      </c>
      <c r="AE143" s="52">
        <v>0</v>
      </c>
      <c r="AF143" s="54">
        <v>162462.19</v>
      </c>
      <c r="AG143" s="49">
        <f>AF143-'19.02.2024'!N144</f>
        <v>0</v>
      </c>
    </row>
    <row r="144" spans="1:33" x14ac:dyDescent="0.2">
      <c r="A144" s="56">
        <v>140</v>
      </c>
      <c r="B144" s="51" t="s">
        <v>548</v>
      </c>
      <c r="C144" s="51" t="s">
        <v>549</v>
      </c>
      <c r="D144" s="51" t="s">
        <v>550</v>
      </c>
      <c r="E144" s="51" t="s">
        <v>535</v>
      </c>
      <c r="F144" s="52">
        <v>3715.04</v>
      </c>
      <c r="G144" s="52">
        <v>7736.1900000000005</v>
      </c>
      <c r="H144" s="52">
        <v>11395.64</v>
      </c>
      <c r="I144" s="52">
        <v>11011.33</v>
      </c>
      <c r="J144" s="52">
        <v>10634.130000000001</v>
      </c>
      <c r="K144" s="52">
        <v>10242.24</v>
      </c>
      <c r="L144" s="52">
        <v>9858.2099999999991</v>
      </c>
      <c r="M144" s="52">
        <f t="shared" si="2"/>
        <v>39437.03</v>
      </c>
      <c r="N144" s="52">
        <v>9474.7199999999993</v>
      </c>
      <c r="O144" s="52">
        <v>9095.14</v>
      </c>
      <c r="P144" s="52">
        <v>8706.4</v>
      </c>
      <c r="Q144" s="52">
        <v>8322.11</v>
      </c>
      <c r="R144" s="52">
        <v>3838.66</v>
      </c>
      <c r="S144" s="52">
        <v>0</v>
      </c>
      <c r="T144" s="52">
        <v>0</v>
      </c>
      <c r="U144" s="52">
        <v>0</v>
      </c>
      <c r="V144" s="52">
        <v>0</v>
      </c>
      <c r="W144" s="52">
        <v>0</v>
      </c>
      <c r="X144" s="52">
        <v>0</v>
      </c>
      <c r="Y144" s="52">
        <v>0</v>
      </c>
      <c r="Z144" s="52">
        <v>0</v>
      </c>
      <c r="AA144" s="52">
        <v>0</v>
      </c>
      <c r="AB144" s="52">
        <v>0</v>
      </c>
      <c r="AC144" s="52">
        <v>0</v>
      </c>
      <c r="AD144" s="52">
        <v>0</v>
      </c>
      <c r="AE144" s="52">
        <v>0</v>
      </c>
      <c r="AF144" s="54">
        <v>104029.81</v>
      </c>
      <c r="AG144" s="49">
        <f>AF144-'19.02.2024'!N145</f>
        <v>0</v>
      </c>
    </row>
    <row r="145" spans="1:33" x14ac:dyDescent="0.2">
      <c r="A145" s="69">
        <v>141</v>
      </c>
      <c r="B145" s="70" t="s">
        <v>551</v>
      </c>
      <c r="C145" s="70" t="s">
        <v>552</v>
      </c>
      <c r="D145" s="51" t="s">
        <v>553</v>
      </c>
      <c r="E145" s="51" t="s">
        <v>554</v>
      </c>
      <c r="F145" s="52">
        <f>52257.81+1000</f>
        <v>53257.81</v>
      </c>
      <c r="G145" s="52">
        <f>133891.62+1000</f>
        <v>134891.62</v>
      </c>
      <c r="H145" s="52">
        <f>209450.41+1000</f>
        <v>210450.41</v>
      </c>
      <c r="I145" s="52">
        <f>200617.59+1000</f>
        <v>201617.59</v>
      </c>
      <c r="J145" s="52">
        <f>191850.49+1000</f>
        <v>192850.49</v>
      </c>
      <c r="K145" s="52">
        <f>182939.87+1000</f>
        <v>183939.87</v>
      </c>
      <c r="L145" s="52">
        <f>174113.1+1000</f>
        <v>175113.1</v>
      </c>
      <c r="M145" s="52">
        <f>SUM(N145:AE145)+2321513+40000</f>
        <v>2440397.13</v>
      </c>
      <c r="N145" s="52">
        <v>78884.12999999999</v>
      </c>
      <c r="O145" s="52">
        <v>0</v>
      </c>
      <c r="P145" s="52">
        <v>0</v>
      </c>
      <c r="Q145" s="52">
        <v>0</v>
      </c>
      <c r="R145" s="52">
        <v>0</v>
      </c>
      <c r="S145" s="52">
        <v>0</v>
      </c>
      <c r="T145" s="52">
        <v>0</v>
      </c>
      <c r="U145" s="52">
        <v>0</v>
      </c>
      <c r="V145" s="52">
        <v>0</v>
      </c>
      <c r="W145" s="52">
        <v>0</v>
      </c>
      <c r="X145" s="52">
        <v>0</v>
      </c>
      <c r="Y145" s="52">
        <v>0</v>
      </c>
      <c r="Z145" s="52">
        <v>0</v>
      </c>
      <c r="AA145" s="52">
        <v>0</v>
      </c>
      <c r="AB145" s="52">
        <v>0</v>
      </c>
      <c r="AC145" s="52">
        <v>0</v>
      </c>
      <c r="AD145" s="52">
        <v>0</v>
      </c>
      <c r="AE145" s="52">
        <v>0</v>
      </c>
      <c r="AF145" s="54">
        <f>SUM(F145:M145)</f>
        <v>3592518.0199999996</v>
      </c>
      <c r="AG145" s="49">
        <f>AF145-'19.02.2024'!N146</f>
        <v>0</v>
      </c>
    </row>
    <row r="146" spans="1:33" x14ac:dyDescent="0.2">
      <c r="A146" s="56">
        <v>142</v>
      </c>
      <c r="B146" s="51" t="s">
        <v>555</v>
      </c>
      <c r="C146" s="51" t="s">
        <v>556</v>
      </c>
      <c r="D146" s="51" t="s">
        <v>557</v>
      </c>
      <c r="E146" s="51" t="s">
        <v>554</v>
      </c>
      <c r="F146" s="52">
        <v>2500.3200000000002</v>
      </c>
      <c r="G146" s="52">
        <v>5506.58</v>
      </c>
      <c r="H146" s="52">
        <v>8389.5299999999988</v>
      </c>
      <c r="I146" s="52">
        <v>8094.09</v>
      </c>
      <c r="J146" s="52">
        <v>7802.71</v>
      </c>
      <c r="K146" s="52">
        <v>7502.87</v>
      </c>
      <c r="L146" s="52">
        <v>7207.64</v>
      </c>
      <c r="M146" s="52">
        <f t="shared" si="2"/>
        <v>18282.330000000002</v>
      </c>
      <c r="N146" s="52">
        <v>6912.82</v>
      </c>
      <c r="O146" s="52">
        <v>6619.63</v>
      </c>
      <c r="P146" s="52">
        <v>4749.88</v>
      </c>
      <c r="Q146" s="52">
        <v>0</v>
      </c>
      <c r="R146" s="52">
        <v>0</v>
      </c>
      <c r="S146" s="52">
        <v>0</v>
      </c>
      <c r="T146" s="52">
        <v>0</v>
      </c>
      <c r="U146" s="52">
        <v>0</v>
      </c>
      <c r="V146" s="52">
        <v>0</v>
      </c>
      <c r="W146" s="52">
        <v>0</v>
      </c>
      <c r="X146" s="52">
        <v>0</v>
      </c>
      <c r="Y146" s="52">
        <v>0</v>
      </c>
      <c r="Z146" s="52">
        <v>0</v>
      </c>
      <c r="AA146" s="52">
        <v>0</v>
      </c>
      <c r="AB146" s="52">
        <v>0</v>
      </c>
      <c r="AC146" s="52">
        <v>0</v>
      </c>
      <c r="AD146" s="52">
        <v>0</v>
      </c>
      <c r="AE146" s="52">
        <v>0</v>
      </c>
      <c r="AF146" s="54">
        <v>65286.069999999992</v>
      </c>
      <c r="AG146" s="49">
        <f>AF146-'19.02.2024'!N147</f>
        <v>0</v>
      </c>
    </row>
    <row r="147" spans="1:33" x14ac:dyDescent="0.2">
      <c r="A147" s="56">
        <v>143</v>
      </c>
      <c r="B147" s="51" t="s">
        <v>558</v>
      </c>
      <c r="C147" s="51" t="s">
        <v>559</v>
      </c>
      <c r="D147" s="51" t="s">
        <v>560</v>
      </c>
      <c r="E147" s="51" t="s">
        <v>561</v>
      </c>
      <c r="F147" s="52">
        <v>7958.76</v>
      </c>
      <c r="G147" s="52">
        <v>19411</v>
      </c>
      <c r="H147" s="52">
        <v>29303.279999999999</v>
      </c>
      <c r="I147" s="52">
        <v>28397.75</v>
      </c>
      <c r="J147" s="52">
        <v>27508.65</v>
      </c>
      <c r="K147" s="52">
        <v>26585.46</v>
      </c>
      <c r="L147" s="52">
        <v>25680.55</v>
      </c>
      <c r="M147" s="52">
        <f t="shared" si="2"/>
        <v>102136.51</v>
      </c>
      <c r="N147" s="52">
        <v>24776.86</v>
      </c>
      <c r="O147" s="52">
        <v>23882.18</v>
      </c>
      <c r="P147" s="52">
        <v>21217.86</v>
      </c>
      <c r="Q147" s="52">
        <v>18711.8</v>
      </c>
      <c r="R147" s="52">
        <v>13547.81</v>
      </c>
      <c r="S147" s="52">
        <v>0</v>
      </c>
      <c r="T147" s="52">
        <v>0</v>
      </c>
      <c r="U147" s="52">
        <v>0</v>
      </c>
      <c r="V147" s="52">
        <v>0</v>
      </c>
      <c r="W147" s="52">
        <v>0</v>
      </c>
      <c r="X147" s="52">
        <v>0</v>
      </c>
      <c r="Y147" s="52">
        <v>0</v>
      </c>
      <c r="Z147" s="52">
        <v>0</v>
      </c>
      <c r="AA147" s="52">
        <v>0</v>
      </c>
      <c r="AB147" s="52">
        <v>0</v>
      </c>
      <c r="AC147" s="52">
        <v>0</v>
      </c>
      <c r="AD147" s="52">
        <v>0</v>
      </c>
      <c r="AE147" s="52">
        <v>0</v>
      </c>
      <c r="AF147" s="54">
        <v>266981.95999999996</v>
      </c>
      <c r="AG147" s="49">
        <f>AF147-'19.02.2024'!N148</f>
        <v>0</v>
      </c>
    </row>
    <row r="148" spans="1:33" x14ac:dyDescent="0.2">
      <c r="A148" s="69">
        <v>144</v>
      </c>
      <c r="B148" s="70" t="s">
        <v>562</v>
      </c>
      <c r="C148" s="70" t="s">
        <v>563</v>
      </c>
      <c r="D148" s="51" t="s">
        <v>564</v>
      </c>
      <c r="E148" s="51" t="s">
        <v>561</v>
      </c>
      <c r="F148" s="52">
        <f>39436.77+1000</f>
        <v>40436.769999999997</v>
      </c>
      <c r="G148" s="52">
        <f>72111.53+36702+500</f>
        <v>109313.53</v>
      </c>
      <c r="H148" s="52">
        <f>69402.21+36703+500</f>
        <v>106605.21</v>
      </c>
      <c r="I148" s="52">
        <f>60899.47+36702+500</f>
        <v>98101.47</v>
      </c>
      <c r="J148" s="52">
        <f>95.49+36702*2+600</f>
        <v>74099.490000000005</v>
      </c>
      <c r="K148" s="52">
        <v>0</v>
      </c>
      <c r="L148" s="52">
        <v>0</v>
      </c>
      <c r="M148" s="52">
        <f t="shared" si="2"/>
        <v>0</v>
      </c>
      <c r="N148" s="52">
        <v>0</v>
      </c>
      <c r="O148" s="52">
        <v>0</v>
      </c>
      <c r="P148" s="52">
        <v>0</v>
      </c>
      <c r="Q148" s="52">
        <v>0</v>
      </c>
      <c r="R148" s="52">
        <v>0</v>
      </c>
      <c r="S148" s="52">
        <v>0</v>
      </c>
      <c r="T148" s="52">
        <v>0</v>
      </c>
      <c r="U148" s="52">
        <v>0</v>
      </c>
      <c r="V148" s="52">
        <v>0</v>
      </c>
      <c r="W148" s="52">
        <v>0</v>
      </c>
      <c r="X148" s="52">
        <v>0</v>
      </c>
      <c r="Y148" s="52">
        <v>0</v>
      </c>
      <c r="Z148" s="52">
        <v>0</v>
      </c>
      <c r="AA148" s="52">
        <v>0</v>
      </c>
      <c r="AB148" s="52">
        <v>0</v>
      </c>
      <c r="AC148" s="52">
        <v>0</v>
      </c>
      <c r="AD148" s="52">
        <v>0</v>
      </c>
      <c r="AE148" s="52">
        <v>0</v>
      </c>
      <c r="AF148" s="54">
        <f>SUBTOTAL(9,F148:M148)</f>
        <v>428556.47</v>
      </c>
      <c r="AG148" s="49">
        <f>AF148-'19.02.2024'!N149</f>
        <v>0</v>
      </c>
    </row>
    <row r="149" spans="1:33" x14ac:dyDescent="0.2">
      <c r="A149" s="56">
        <v>145</v>
      </c>
      <c r="B149" s="51" t="s">
        <v>565</v>
      </c>
      <c r="C149" s="51" t="s">
        <v>566</v>
      </c>
      <c r="D149" s="51" t="s">
        <v>567</v>
      </c>
      <c r="E149" s="51" t="s">
        <v>561</v>
      </c>
      <c r="F149" s="52">
        <v>9328.119999999999</v>
      </c>
      <c r="G149" s="52">
        <v>19968.830000000002</v>
      </c>
      <c r="H149" s="52">
        <v>29972.53</v>
      </c>
      <c r="I149" s="52">
        <v>29056.78</v>
      </c>
      <c r="J149" s="52">
        <v>28158.61</v>
      </c>
      <c r="K149" s="52">
        <v>27224.06</v>
      </c>
      <c r="L149" s="52">
        <v>26308.97</v>
      </c>
      <c r="M149" s="52">
        <f t="shared" si="2"/>
        <v>112484.44</v>
      </c>
      <c r="N149" s="52">
        <v>25395.119999999999</v>
      </c>
      <c r="O149" s="52">
        <v>24491.29</v>
      </c>
      <c r="P149" s="52">
        <v>23564.29</v>
      </c>
      <c r="Q149" s="52">
        <v>22648.560000000001</v>
      </c>
      <c r="R149" s="52">
        <v>16385.18</v>
      </c>
      <c r="S149" s="52">
        <v>0</v>
      </c>
      <c r="T149" s="52">
        <v>0</v>
      </c>
      <c r="U149" s="52">
        <v>0</v>
      </c>
      <c r="V149" s="52">
        <v>0</v>
      </c>
      <c r="W149" s="52">
        <v>0</v>
      </c>
      <c r="X149" s="52">
        <v>0</v>
      </c>
      <c r="Y149" s="52">
        <v>0</v>
      </c>
      <c r="Z149" s="52">
        <v>0</v>
      </c>
      <c r="AA149" s="52">
        <v>0</v>
      </c>
      <c r="AB149" s="52">
        <v>0</v>
      </c>
      <c r="AC149" s="52">
        <v>0</v>
      </c>
      <c r="AD149" s="52">
        <v>0</v>
      </c>
      <c r="AE149" s="52">
        <v>0</v>
      </c>
      <c r="AF149" s="54">
        <v>282502.34000000003</v>
      </c>
      <c r="AG149" s="49">
        <f>AF149-'19.02.2024'!N150</f>
        <v>0</v>
      </c>
    </row>
    <row r="150" spans="1:33" x14ac:dyDescent="0.2">
      <c r="A150" s="56">
        <v>146</v>
      </c>
      <c r="B150" s="51" t="s">
        <v>568</v>
      </c>
      <c r="C150" s="51" t="s">
        <v>569</v>
      </c>
      <c r="D150" s="51" t="s">
        <v>570</v>
      </c>
      <c r="E150" s="51" t="s">
        <v>561</v>
      </c>
      <c r="F150" s="52">
        <v>6817.7099999999991</v>
      </c>
      <c r="G150" s="52">
        <v>19083.27</v>
      </c>
      <c r="H150" s="52">
        <v>29256.9</v>
      </c>
      <c r="I150" s="52">
        <v>28325.61</v>
      </c>
      <c r="J150" s="52">
        <v>27408.809999999998</v>
      </c>
      <c r="K150" s="52">
        <v>26461.77</v>
      </c>
      <c r="L150" s="52">
        <v>25531.119999999999</v>
      </c>
      <c r="M150" s="52">
        <f t="shared" si="2"/>
        <v>80623.12000000001</v>
      </c>
      <c r="N150" s="52">
        <v>24601.75</v>
      </c>
      <c r="O150" s="52">
        <v>23679.21</v>
      </c>
      <c r="P150" s="52">
        <v>22739.81</v>
      </c>
      <c r="Q150" s="52">
        <v>9602.35</v>
      </c>
      <c r="R150" s="52">
        <v>0</v>
      </c>
      <c r="S150" s="52">
        <v>0</v>
      </c>
      <c r="T150" s="52">
        <v>0</v>
      </c>
      <c r="U150" s="52">
        <v>0</v>
      </c>
      <c r="V150" s="52">
        <v>0</v>
      </c>
      <c r="W150" s="52">
        <v>0</v>
      </c>
      <c r="X150" s="52">
        <v>0</v>
      </c>
      <c r="Y150" s="52">
        <v>0</v>
      </c>
      <c r="Z150" s="52">
        <v>0</v>
      </c>
      <c r="AA150" s="52">
        <v>0</v>
      </c>
      <c r="AB150" s="52">
        <v>0</v>
      </c>
      <c r="AC150" s="52">
        <v>0</v>
      </c>
      <c r="AD150" s="52">
        <v>0</v>
      </c>
      <c r="AE150" s="52">
        <v>0</v>
      </c>
      <c r="AF150" s="54">
        <v>243508.31</v>
      </c>
      <c r="AG150" s="49">
        <f>AF150-'19.02.2024'!N151</f>
        <v>0</v>
      </c>
    </row>
    <row r="151" spans="1:33" x14ac:dyDescent="0.2">
      <c r="A151" s="69">
        <v>147</v>
      </c>
      <c r="B151" s="70" t="s">
        <v>571</v>
      </c>
      <c r="C151" s="70" t="s">
        <v>572</v>
      </c>
      <c r="D151" s="51" t="s">
        <v>573</v>
      </c>
      <c r="E151" s="51" t="s">
        <v>561</v>
      </c>
      <c r="F151" s="52">
        <f>7294.45+1000</f>
        <v>8294.4500000000007</v>
      </c>
      <c r="G151" s="52">
        <f>21334.66+500</f>
        <v>21834.66</v>
      </c>
      <c r="H151" s="52">
        <f>33240.14+500</f>
        <v>33740.14</v>
      </c>
      <c r="I151" s="52">
        <f>32116.92+500</f>
        <v>32616.92</v>
      </c>
      <c r="J151" s="52">
        <f>31007.59+500</f>
        <v>31507.59</v>
      </c>
      <c r="K151" s="52">
        <f>29868.97+500</f>
        <v>30368.97</v>
      </c>
      <c r="L151" s="52">
        <f>28746.51+500</f>
        <v>29246.51</v>
      </c>
      <c r="M151" s="52">
        <f>SUM(N151:AE151)+189188+2000</f>
        <v>252078.73</v>
      </c>
      <c r="N151" s="52">
        <v>27625.62</v>
      </c>
      <c r="O151" s="52">
        <v>26509.35</v>
      </c>
      <c r="P151" s="52">
        <v>6755.76</v>
      </c>
      <c r="Q151" s="52">
        <v>0</v>
      </c>
      <c r="R151" s="52">
        <v>0</v>
      </c>
      <c r="S151" s="52">
        <v>0</v>
      </c>
      <c r="T151" s="52">
        <v>0</v>
      </c>
      <c r="U151" s="52">
        <v>0</v>
      </c>
      <c r="V151" s="52">
        <v>0</v>
      </c>
      <c r="W151" s="52">
        <v>0</v>
      </c>
      <c r="X151" s="52">
        <v>0</v>
      </c>
      <c r="Y151" s="52">
        <v>0</v>
      </c>
      <c r="Z151" s="52">
        <v>0</v>
      </c>
      <c r="AA151" s="52">
        <v>0</v>
      </c>
      <c r="AB151" s="52">
        <v>0</v>
      </c>
      <c r="AC151" s="52">
        <v>0</v>
      </c>
      <c r="AD151" s="52">
        <v>0</v>
      </c>
      <c r="AE151" s="52">
        <v>0</v>
      </c>
      <c r="AF151" s="54">
        <f>SUBTOTAL(9,F151:M151)</f>
        <v>439687.97</v>
      </c>
      <c r="AG151" s="49">
        <f>AF151-'19.02.2024'!N152</f>
        <v>0</v>
      </c>
    </row>
    <row r="152" spans="1:33" x14ac:dyDescent="0.2">
      <c r="A152" s="56">
        <v>148</v>
      </c>
      <c r="B152" s="51" t="s">
        <v>574</v>
      </c>
      <c r="C152" s="51" t="s">
        <v>575</v>
      </c>
      <c r="D152" s="51" t="s">
        <v>576</v>
      </c>
      <c r="E152" s="51" t="s">
        <v>561</v>
      </c>
      <c r="F152" s="52">
        <v>39097.46</v>
      </c>
      <c r="G152" s="52">
        <v>65551.320000000007</v>
      </c>
      <c r="H152" s="52">
        <v>85667.599999999991</v>
      </c>
      <c r="I152" s="52">
        <v>83491.239999999991</v>
      </c>
      <c r="J152" s="52">
        <v>81416.160000000003</v>
      </c>
      <c r="K152" s="52">
        <v>79135.51999999999</v>
      </c>
      <c r="L152" s="52">
        <v>76960.639999999999</v>
      </c>
      <c r="M152" s="52">
        <f t="shared" si="2"/>
        <v>882836.02</v>
      </c>
      <c r="N152" s="52">
        <v>74788.759999999995</v>
      </c>
      <c r="O152" s="52">
        <v>72700.299999999988</v>
      </c>
      <c r="P152" s="52">
        <v>70437.509999999995</v>
      </c>
      <c r="Q152" s="52">
        <v>68261.149999999994</v>
      </c>
      <c r="R152" s="52">
        <v>66086.27</v>
      </c>
      <c r="S152" s="52">
        <v>63972.47</v>
      </c>
      <c r="T152" s="52">
        <v>61743.98</v>
      </c>
      <c r="U152" s="52">
        <v>59567.6</v>
      </c>
      <c r="V152" s="52">
        <v>57388.259999999995</v>
      </c>
      <c r="W152" s="52">
        <v>55246.159999999996</v>
      </c>
      <c r="X152" s="52">
        <v>53037.01</v>
      </c>
      <c r="Y152" s="52">
        <v>50865.130000000005</v>
      </c>
      <c r="Z152" s="52">
        <v>48694.720000000001</v>
      </c>
      <c r="AA152" s="52">
        <v>46525.8</v>
      </c>
      <c r="AB152" s="52">
        <v>33520.9</v>
      </c>
      <c r="AC152" s="52">
        <v>0</v>
      </c>
      <c r="AD152" s="52">
        <v>0</v>
      </c>
      <c r="AE152" s="52">
        <v>0</v>
      </c>
      <c r="AF152" s="54">
        <v>1394155.96</v>
      </c>
      <c r="AG152" s="49">
        <f>AF152-'19.02.2024'!N153</f>
        <v>0</v>
      </c>
    </row>
    <row r="153" spans="1:33" x14ac:dyDescent="0.2">
      <c r="A153" s="69">
        <v>149</v>
      </c>
      <c r="B153" s="70" t="s">
        <v>577</v>
      </c>
      <c r="C153" s="70" t="s">
        <v>578</v>
      </c>
      <c r="D153" s="51" t="s">
        <v>579</v>
      </c>
      <c r="E153" s="51" t="s">
        <v>580</v>
      </c>
      <c r="F153" s="52">
        <f>28496.06+1000</f>
        <v>29496.06</v>
      </c>
      <c r="G153" s="52">
        <f>35509.28+500</f>
        <v>36009.279999999999</v>
      </c>
      <c r="H153" s="52">
        <f>34406.8+500</f>
        <v>34906.800000000003</v>
      </c>
      <c r="I153" s="52">
        <f>33301.3+500</f>
        <v>33801.300000000003</v>
      </c>
      <c r="J153" s="52">
        <f>32214.09+500</f>
        <v>32714.09</v>
      </c>
      <c r="K153" s="52">
        <f>31088.78+500</f>
        <v>31588.78</v>
      </c>
      <c r="L153" s="52">
        <f>29984.03272319+500</f>
        <v>30484.032723190001</v>
      </c>
      <c r="M153" s="52">
        <f>SUM(N153:AE153)+272319+2000</f>
        <v>378137.63</v>
      </c>
      <c r="N153" s="52">
        <v>28880.79</v>
      </c>
      <c r="O153" s="52">
        <v>27786.78</v>
      </c>
      <c r="P153" s="52">
        <v>26670.54</v>
      </c>
      <c r="Q153" s="52">
        <v>20469.62</v>
      </c>
      <c r="R153" s="52">
        <v>10.9</v>
      </c>
      <c r="S153" s="52">
        <v>0</v>
      </c>
      <c r="T153" s="52">
        <v>0</v>
      </c>
      <c r="U153" s="52">
        <v>0</v>
      </c>
      <c r="V153" s="52">
        <v>0</v>
      </c>
      <c r="W153" s="52">
        <v>0</v>
      </c>
      <c r="X153" s="52">
        <v>0</v>
      </c>
      <c r="Y153" s="52">
        <v>0</v>
      </c>
      <c r="Z153" s="52">
        <v>0</v>
      </c>
      <c r="AA153" s="52">
        <v>0</v>
      </c>
      <c r="AB153" s="52">
        <v>0</v>
      </c>
      <c r="AC153" s="52">
        <v>0</v>
      </c>
      <c r="AD153" s="52">
        <v>0</v>
      </c>
      <c r="AE153" s="52">
        <v>0</v>
      </c>
      <c r="AF153" s="54">
        <f>SUBTOTAL(9,F153:M153)</f>
        <v>607137.97272318997</v>
      </c>
      <c r="AG153" s="49">
        <f>AF153-'19.02.2024'!N154</f>
        <v>0</v>
      </c>
    </row>
    <row r="154" spans="1:33" x14ac:dyDescent="0.2">
      <c r="A154" s="69">
        <v>150</v>
      </c>
      <c r="B154" s="70" t="s">
        <v>581</v>
      </c>
      <c r="C154" s="70" t="s">
        <v>582</v>
      </c>
      <c r="D154" s="51" t="s">
        <v>583</v>
      </c>
      <c r="E154" s="51" t="s">
        <v>584</v>
      </c>
      <c r="F154" s="52">
        <f>11829.19+1000</f>
        <v>12829.19</v>
      </c>
      <c r="G154" s="52">
        <f>38606.36+500</f>
        <v>39106.36</v>
      </c>
      <c r="H154" s="52">
        <f>60816.36+13156+500</f>
        <v>74472.36</v>
      </c>
      <c r="I154" s="52">
        <f>58642.68+13156+500</f>
        <v>72298.679999999993</v>
      </c>
      <c r="J154" s="52">
        <f>56490.77+13156+500</f>
        <v>70146.76999999999</v>
      </c>
      <c r="K154" s="52">
        <f>54292.33+13156+500</f>
        <v>67948.33</v>
      </c>
      <c r="L154" s="52">
        <f>52120.13+13156+500</f>
        <v>65776.13</v>
      </c>
      <c r="M154" s="52">
        <f>SUM(N154:AE154)+92092+1500</f>
        <v>163400.44</v>
      </c>
      <c r="N154" s="52">
        <v>49950.91</v>
      </c>
      <c r="O154" s="52">
        <v>19857.530000000002</v>
      </c>
      <c r="P154" s="52">
        <v>0</v>
      </c>
      <c r="Q154" s="52">
        <v>0</v>
      </c>
      <c r="R154" s="52">
        <v>0</v>
      </c>
      <c r="S154" s="52">
        <v>0</v>
      </c>
      <c r="T154" s="52">
        <v>0</v>
      </c>
      <c r="U154" s="52">
        <v>0</v>
      </c>
      <c r="V154" s="52">
        <v>0</v>
      </c>
      <c r="W154" s="52">
        <v>0</v>
      </c>
      <c r="X154" s="52">
        <v>0</v>
      </c>
      <c r="Y154" s="52">
        <v>0</v>
      </c>
      <c r="Z154" s="52">
        <v>0</v>
      </c>
      <c r="AA154" s="52">
        <v>0</v>
      </c>
      <c r="AB154" s="52">
        <v>0</v>
      </c>
      <c r="AC154" s="52">
        <v>0</v>
      </c>
      <c r="AD154" s="52">
        <v>0</v>
      </c>
      <c r="AE154" s="52">
        <v>0</v>
      </c>
      <c r="AF154" s="54">
        <f>SUBTOTAL(9,F154:M154)</f>
        <v>565978.26</v>
      </c>
      <c r="AG154" s="49">
        <f>AF154-'19.02.2024'!N155</f>
        <v>0</v>
      </c>
    </row>
    <row r="155" spans="1:33" x14ac:dyDescent="0.2">
      <c r="A155" s="56">
        <v>151</v>
      </c>
      <c r="B155" s="51" t="s">
        <v>585</v>
      </c>
      <c r="C155" s="51" t="s">
        <v>586</v>
      </c>
      <c r="D155" s="51" t="s">
        <v>587</v>
      </c>
      <c r="E155" s="51" t="s">
        <v>584</v>
      </c>
      <c r="F155" s="52">
        <v>13940.79</v>
      </c>
      <c r="G155" s="52">
        <v>33330.770000000004</v>
      </c>
      <c r="H155" s="52">
        <v>49471.040000000001</v>
      </c>
      <c r="I155" s="52">
        <v>47891.380000000005</v>
      </c>
      <c r="J155" s="52">
        <v>46342.020000000004</v>
      </c>
      <c r="K155" s="52">
        <v>44729.95</v>
      </c>
      <c r="L155" s="52">
        <v>43151.380000000005</v>
      </c>
      <c r="M155" s="52">
        <f t="shared" si="2"/>
        <v>183484.39</v>
      </c>
      <c r="N155" s="52">
        <v>41574.97</v>
      </c>
      <c r="O155" s="52">
        <v>40015.879999999997</v>
      </c>
      <c r="P155" s="52">
        <v>38416.770000000004</v>
      </c>
      <c r="Q155" s="52">
        <v>36837.14</v>
      </c>
      <c r="R155" s="52">
        <v>26639.63</v>
      </c>
      <c r="S155" s="52">
        <v>0</v>
      </c>
      <c r="T155" s="52">
        <v>0</v>
      </c>
      <c r="U155" s="52">
        <v>0</v>
      </c>
      <c r="V155" s="52">
        <v>0</v>
      </c>
      <c r="W155" s="52">
        <v>0</v>
      </c>
      <c r="X155" s="52">
        <v>0</v>
      </c>
      <c r="Y155" s="52">
        <v>0</v>
      </c>
      <c r="Z155" s="52">
        <v>0</v>
      </c>
      <c r="AA155" s="52">
        <v>0</v>
      </c>
      <c r="AB155" s="52">
        <v>0</v>
      </c>
      <c r="AC155" s="52">
        <v>0</v>
      </c>
      <c r="AD155" s="52">
        <v>0</v>
      </c>
      <c r="AE155" s="52">
        <v>0</v>
      </c>
      <c r="AF155" s="54">
        <v>462341.72000000009</v>
      </c>
      <c r="AG155" s="49">
        <f>AF155-'19.02.2024'!N156</f>
        <v>0</v>
      </c>
    </row>
    <row r="156" spans="1:33" x14ac:dyDescent="0.2">
      <c r="A156" s="56">
        <v>152</v>
      </c>
      <c r="B156" s="51" t="s">
        <v>588</v>
      </c>
      <c r="C156" s="51" t="s">
        <v>589</v>
      </c>
      <c r="D156" s="51" t="s">
        <v>590</v>
      </c>
      <c r="E156" s="51" t="s">
        <v>591</v>
      </c>
      <c r="F156" s="52">
        <v>11509.82</v>
      </c>
      <c r="G156" s="52">
        <v>15679.099999999999</v>
      </c>
      <c r="H156" s="52">
        <v>24731.54</v>
      </c>
      <c r="I156" s="52">
        <v>24109.95</v>
      </c>
      <c r="J156" s="52">
        <v>23517.739999999998</v>
      </c>
      <c r="K156" s="52">
        <v>22865.97</v>
      </c>
      <c r="L156" s="52">
        <v>22244.82</v>
      </c>
      <c r="M156" s="52">
        <f t="shared" si="2"/>
        <v>259209.82000000004</v>
      </c>
      <c r="N156" s="52">
        <v>21624.53</v>
      </c>
      <c r="O156" s="52">
        <v>21028.5</v>
      </c>
      <c r="P156" s="52">
        <v>20381.82</v>
      </c>
      <c r="Q156" s="52">
        <v>19760.25</v>
      </c>
      <c r="R156" s="52">
        <v>19139.12</v>
      </c>
      <c r="S156" s="52">
        <v>18535.849999999999</v>
      </c>
      <c r="T156" s="52">
        <v>17898.95</v>
      </c>
      <c r="U156" s="52">
        <v>17277.38</v>
      </c>
      <c r="V156" s="52">
        <v>16655</v>
      </c>
      <c r="W156" s="52">
        <v>16043.630000000001</v>
      </c>
      <c r="X156" s="52">
        <v>15412.26</v>
      </c>
      <c r="Y156" s="52">
        <v>14791.97</v>
      </c>
      <c r="Z156" s="52">
        <v>14172.11</v>
      </c>
      <c r="AA156" s="52">
        <v>13553.1</v>
      </c>
      <c r="AB156" s="52">
        <v>12927.27</v>
      </c>
      <c r="AC156" s="52">
        <v>8.08</v>
      </c>
      <c r="AD156" s="52">
        <v>0</v>
      </c>
      <c r="AE156" s="52">
        <v>0</v>
      </c>
      <c r="AF156" s="54">
        <v>403868.76</v>
      </c>
      <c r="AG156" s="49">
        <f>AF156-'19.02.2024'!N157</f>
        <v>0</v>
      </c>
    </row>
    <row r="157" spans="1:33" x14ac:dyDescent="0.2">
      <c r="A157" s="63">
        <v>153</v>
      </c>
      <c r="B157" s="61" t="s">
        <v>592</v>
      </c>
      <c r="C157" s="61" t="s">
        <v>593</v>
      </c>
      <c r="D157" s="61" t="s">
        <v>590</v>
      </c>
      <c r="E157" s="61" t="s">
        <v>591</v>
      </c>
      <c r="F157" s="67">
        <v>40662.799999999996</v>
      </c>
      <c r="G157" s="67">
        <v>59069.49</v>
      </c>
      <c r="H157" s="67">
        <v>90042.700000000012</v>
      </c>
      <c r="I157" s="67">
        <v>87649.599999999991</v>
      </c>
      <c r="J157" s="67">
        <v>85369.47</v>
      </c>
      <c r="K157" s="67">
        <v>82860.05</v>
      </c>
      <c r="L157" s="67">
        <v>80468.58</v>
      </c>
      <c r="M157" s="67">
        <f t="shared" si="2"/>
        <v>920264.49999999988</v>
      </c>
      <c r="N157" s="67">
        <v>78080.350000000006</v>
      </c>
      <c r="O157" s="67">
        <v>75785.5</v>
      </c>
      <c r="P157" s="67">
        <v>73295.75</v>
      </c>
      <c r="Q157" s="67">
        <v>70902.61</v>
      </c>
      <c r="R157" s="67">
        <v>68511.13</v>
      </c>
      <c r="S157" s="67">
        <v>66188.41</v>
      </c>
      <c r="T157" s="67">
        <v>63736.34</v>
      </c>
      <c r="U157" s="67">
        <v>61343.22</v>
      </c>
      <c r="V157" s="67">
        <v>58946.83</v>
      </c>
      <c r="W157" s="67">
        <v>56593.02</v>
      </c>
      <c r="X157" s="67">
        <v>54162.22</v>
      </c>
      <c r="Y157" s="67">
        <v>51774.000000000007</v>
      </c>
      <c r="Z157" s="67">
        <v>49387.409999999996</v>
      </c>
      <c r="AA157" s="67">
        <v>47004.11</v>
      </c>
      <c r="AB157" s="67">
        <v>44522.69</v>
      </c>
      <c r="AC157" s="67">
        <v>30.91</v>
      </c>
      <c r="AD157" s="67">
        <v>0</v>
      </c>
      <c r="AE157" s="67">
        <v>0</v>
      </c>
      <c r="AF157" s="68">
        <v>1446387.19</v>
      </c>
      <c r="AG157" s="49">
        <f>AF157-'19.02.2024'!N158</f>
        <v>0</v>
      </c>
    </row>
    <row r="158" spans="1:33" x14ac:dyDescent="0.2">
      <c r="A158" s="58"/>
      <c r="B158" s="58"/>
      <c r="C158" s="58"/>
      <c r="D158" s="66" t="s">
        <v>595</v>
      </c>
      <c r="E158" s="58"/>
      <c r="F158" s="60">
        <f>SUM(F4:F157)</f>
        <v>5444072.7500000019</v>
      </c>
      <c r="G158" s="60">
        <f t="shared" ref="G158:AF158" si="3">SUM(G4:G157)</f>
        <v>5385513.1400000006</v>
      </c>
      <c r="H158" s="60">
        <f t="shared" si="3"/>
        <v>5328397.330000001</v>
      </c>
      <c r="I158" s="60">
        <f t="shared" si="3"/>
        <v>4844484.7899999982</v>
      </c>
      <c r="J158" s="60">
        <f t="shared" si="3"/>
        <v>4510009.5499999989</v>
      </c>
      <c r="K158" s="60">
        <f t="shared" si="3"/>
        <v>4107958.8499999992</v>
      </c>
      <c r="L158" s="60">
        <f t="shared" si="3"/>
        <v>3766196.902723189</v>
      </c>
      <c r="M158" s="60">
        <f t="shared" si="2"/>
        <v>19629142.34</v>
      </c>
      <c r="N158" s="60">
        <f t="shared" si="3"/>
        <v>3219212.5099999993</v>
      </c>
      <c r="O158" s="60">
        <f t="shared" si="3"/>
        <v>2733725.4899999998</v>
      </c>
      <c r="P158" s="60">
        <f t="shared" si="3"/>
        <v>2335054.6799999997</v>
      </c>
      <c r="Q158" s="60">
        <f t="shared" si="3"/>
        <v>1841151.3100000003</v>
      </c>
      <c r="R158" s="60">
        <f t="shared" si="3"/>
        <v>1575947.2499999995</v>
      </c>
      <c r="S158" s="60">
        <f t="shared" si="3"/>
        <v>1393016.52</v>
      </c>
      <c r="T158" s="60">
        <f t="shared" si="3"/>
        <v>1227080.9800000002</v>
      </c>
      <c r="U158" s="60">
        <f t="shared" si="3"/>
        <v>1134136.7999999998</v>
      </c>
      <c r="V158" s="60">
        <f t="shared" si="3"/>
        <v>1055090.1800000002</v>
      </c>
      <c r="W158" s="60">
        <f t="shared" si="3"/>
        <v>933404.00000000012</v>
      </c>
      <c r="X158" s="60">
        <f t="shared" si="3"/>
        <v>716831.35999999987</v>
      </c>
      <c r="Y158" s="60">
        <f t="shared" si="3"/>
        <v>541455</v>
      </c>
      <c r="Z158" s="60">
        <f t="shared" si="3"/>
        <v>316468.09999999998</v>
      </c>
      <c r="AA158" s="60">
        <f t="shared" si="3"/>
        <v>228157.83000000002</v>
      </c>
      <c r="AB158" s="60">
        <f t="shared" si="3"/>
        <v>193086.12</v>
      </c>
      <c r="AC158" s="60">
        <f t="shared" si="3"/>
        <v>94678.36</v>
      </c>
      <c r="AD158" s="60">
        <f t="shared" si="3"/>
        <v>90414.34</v>
      </c>
      <c r="AE158" s="60">
        <f t="shared" si="3"/>
        <v>231.51</v>
      </c>
      <c r="AF158" s="60">
        <f t="shared" si="3"/>
        <v>56499596.652723193</v>
      </c>
    </row>
  </sheetData>
  <autoFilter ref="A4:AF158" xr:uid="{1DBB02D4-79BA-44DC-8BDA-EDC9CEE99E1F}"/>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1CD92-A0ED-40AF-9474-4D630A6EBD12}">
  <sheetPr>
    <pageSetUpPr fitToPage="1"/>
  </sheetPr>
  <dimension ref="A1:AF199"/>
  <sheetViews>
    <sheetView tabSelected="1" workbookViewId="0">
      <pane xSplit="5" ySplit="5" topLeftCell="F157" activePane="bottomRight" state="frozen"/>
      <selection pane="topRight" activeCell="F1" sqref="F1"/>
      <selection pane="bottomLeft" activeCell="A6" sqref="A6"/>
      <selection pane="bottomRight" activeCell="S161" sqref="S161"/>
    </sheetView>
  </sheetViews>
  <sheetFormatPr defaultRowHeight="14.4" outlineLevelRow="1" x14ac:dyDescent="0.3"/>
  <cols>
    <col min="1" max="1" width="6.109375" customWidth="1"/>
    <col min="2" max="2" width="11.88671875" style="3" customWidth="1"/>
    <col min="3" max="3" width="11.44140625" customWidth="1"/>
    <col min="4" max="4" width="61.109375" customWidth="1"/>
    <col min="5" max="5" width="11.33203125" customWidth="1"/>
    <col min="6" max="12" width="10.6640625" customWidth="1"/>
    <col min="13" max="14" width="12.6640625" customWidth="1"/>
    <col min="15" max="15" width="12" bestFit="1" customWidth="1"/>
  </cols>
  <sheetData>
    <row r="1" spans="1:32" ht="48" customHeight="1" x14ac:dyDescent="0.3">
      <c r="L1" s="94" t="s">
        <v>642</v>
      </c>
      <c r="M1" s="94"/>
      <c r="N1" s="94"/>
    </row>
    <row r="2" spans="1:32" ht="15.6" x14ac:dyDescent="0.3">
      <c r="A2" s="4"/>
      <c r="B2" s="95" t="s">
        <v>614</v>
      </c>
      <c r="C2" s="95"/>
      <c r="D2" s="95"/>
      <c r="E2" s="95"/>
      <c r="F2" s="95"/>
      <c r="G2" s="95"/>
      <c r="H2" s="95"/>
      <c r="I2" s="95"/>
      <c r="J2" s="95"/>
      <c r="K2" s="95"/>
      <c r="L2" s="95"/>
    </row>
    <row r="3" spans="1:32" x14ac:dyDescent="0.3">
      <c r="A3" s="4"/>
      <c r="E3" s="5"/>
      <c r="F3" s="5"/>
      <c r="G3" s="5"/>
      <c r="H3" s="5"/>
      <c r="I3" s="5"/>
      <c r="J3" s="5"/>
      <c r="N3" s="6" t="s">
        <v>598</v>
      </c>
    </row>
    <row r="4" spans="1:32" ht="15" customHeight="1" x14ac:dyDescent="0.3">
      <c r="A4" s="99" t="s">
        <v>597</v>
      </c>
      <c r="B4" s="99" t="s">
        <v>0</v>
      </c>
      <c r="C4" s="99" t="s">
        <v>599</v>
      </c>
      <c r="D4" s="99" t="s">
        <v>600</v>
      </c>
      <c r="E4" s="100" t="s">
        <v>3</v>
      </c>
      <c r="F4" s="96" t="s">
        <v>601</v>
      </c>
      <c r="G4" s="97"/>
      <c r="H4" s="97"/>
      <c r="I4" s="97"/>
      <c r="J4" s="97"/>
      <c r="K4" s="97"/>
      <c r="L4" s="97"/>
      <c r="M4" s="97"/>
      <c r="N4" s="98"/>
    </row>
    <row r="5" spans="1:32" ht="21" customHeight="1" x14ac:dyDescent="0.3">
      <c r="A5" s="99"/>
      <c r="B5" s="99"/>
      <c r="C5" s="99"/>
      <c r="D5" s="99"/>
      <c r="E5" s="100"/>
      <c r="F5" s="7">
        <v>2024</v>
      </c>
      <c r="G5" s="7">
        <v>2025</v>
      </c>
      <c r="H5" s="7">
        <v>2026</v>
      </c>
      <c r="I5" s="7">
        <v>2027</v>
      </c>
      <c r="J5" s="7">
        <v>2028</v>
      </c>
      <c r="K5" s="7">
        <v>2029</v>
      </c>
      <c r="L5" s="7">
        <v>2030</v>
      </c>
      <c r="M5" s="7" t="s">
        <v>615</v>
      </c>
      <c r="N5" s="7" t="s">
        <v>594</v>
      </c>
    </row>
    <row r="6" spans="1:32" outlineLevel="1" x14ac:dyDescent="0.3">
      <c r="A6" s="8">
        <v>1</v>
      </c>
      <c r="B6" s="51" t="s">
        <v>29</v>
      </c>
      <c r="C6" s="51" t="s">
        <v>30</v>
      </c>
      <c r="D6" s="51" t="s">
        <v>31</v>
      </c>
      <c r="E6" s="51" t="s">
        <v>32</v>
      </c>
      <c r="F6" s="52">
        <v>1049.6300000000001</v>
      </c>
      <c r="G6" s="52">
        <v>10928.220000000001</v>
      </c>
      <c r="H6" s="52">
        <v>5335.31</v>
      </c>
      <c r="I6" s="52">
        <v>0</v>
      </c>
      <c r="J6" s="52">
        <v>0</v>
      </c>
      <c r="K6" s="52">
        <v>0</v>
      </c>
      <c r="L6" s="52">
        <v>0</v>
      </c>
      <c r="M6" s="52">
        <v>0</v>
      </c>
      <c r="N6" s="52">
        <v>17313.160000000003</v>
      </c>
      <c r="O6" s="77"/>
      <c r="P6" s="49"/>
      <c r="Q6" s="49"/>
      <c r="R6" s="49"/>
      <c r="S6" s="49"/>
      <c r="T6" s="49"/>
      <c r="U6" s="49"/>
      <c r="V6" s="49"/>
      <c r="W6" s="49"/>
      <c r="X6" s="49"/>
      <c r="Y6" s="49"/>
      <c r="Z6" s="49"/>
      <c r="AA6" s="49"/>
      <c r="AB6" s="49"/>
      <c r="AC6" s="49"/>
      <c r="AD6" s="49"/>
      <c r="AE6" s="49"/>
      <c r="AF6" s="50"/>
    </row>
    <row r="7" spans="1:32" outlineLevel="1" x14ac:dyDescent="0.3">
      <c r="A7" s="8">
        <v>2</v>
      </c>
      <c r="B7" s="51" t="s">
        <v>33</v>
      </c>
      <c r="C7" s="51" t="s">
        <v>34</v>
      </c>
      <c r="D7" s="51" t="s">
        <v>35</v>
      </c>
      <c r="E7" s="51" t="s">
        <v>36</v>
      </c>
      <c r="F7" s="52">
        <v>115736.28000000001</v>
      </c>
      <c r="G7" s="52">
        <v>111538.39</v>
      </c>
      <c r="H7" s="52">
        <v>249.51000000000002</v>
      </c>
      <c r="I7" s="52">
        <v>0</v>
      </c>
      <c r="J7" s="52">
        <v>0</v>
      </c>
      <c r="K7" s="52">
        <v>0</v>
      </c>
      <c r="L7" s="52">
        <v>0</v>
      </c>
      <c r="M7" s="52">
        <v>0</v>
      </c>
      <c r="N7" s="52">
        <v>227524.18000000002</v>
      </c>
      <c r="O7" s="77"/>
      <c r="P7" s="49"/>
      <c r="Q7" s="49"/>
      <c r="R7" s="49"/>
      <c r="S7" s="49"/>
      <c r="T7" s="49"/>
      <c r="U7" s="49"/>
      <c r="V7" s="49"/>
      <c r="W7" s="49"/>
      <c r="X7" s="49"/>
      <c r="Y7" s="49"/>
      <c r="Z7" s="49"/>
      <c r="AA7" s="49"/>
      <c r="AB7" s="49"/>
      <c r="AC7" s="49"/>
      <c r="AD7" s="49"/>
      <c r="AE7" s="49"/>
      <c r="AF7" s="50"/>
    </row>
    <row r="8" spans="1:32" outlineLevel="1" x14ac:dyDescent="0.3">
      <c r="A8" s="8">
        <v>3</v>
      </c>
      <c r="B8" s="51" t="s">
        <v>37</v>
      </c>
      <c r="C8" s="51" t="s">
        <v>38</v>
      </c>
      <c r="D8" s="51" t="s">
        <v>31</v>
      </c>
      <c r="E8" s="53">
        <v>39234</v>
      </c>
      <c r="F8" s="52">
        <v>9444.7999999999993</v>
      </c>
      <c r="G8" s="52">
        <v>9055.84</v>
      </c>
      <c r="H8" s="52">
        <v>8708.2499999999982</v>
      </c>
      <c r="I8" s="52">
        <v>4166.2999999999993</v>
      </c>
      <c r="J8" s="52">
        <v>0</v>
      </c>
      <c r="K8" s="52">
        <v>0</v>
      </c>
      <c r="L8" s="52">
        <v>0</v>
      </c>
      <c r="M8" s="52">
        <v>0</v>
      </c>
      <c r="N8" s="52">
        <v>31375.19</v>
      </c>
      <c r="O8" s="77"/>
      <c r="P8" s="49"/>
      <c r="Q8" s="49"/>
      <c r="R8" s="49"/>
      <c r="S8" s="49"/>
      <c r="T8" s="49"/>
      <c r="U8" s="49"/>
      <c r="V8" s="49"/>
      <c r="W8" s="49"/>
      <c r="X8" s="49"/>
      <c r="Y8" s="49"/>
      <c r="Z8" s="49"/>
      <c r="AA8" s="49"/>
      <c r="AB8" s="49"/>
      <c r="AC8" s="49"/>
      <c r="AD8" s="49"/>
      <c r="AE8" s="49"/>
      <c r="AF8" s="50"/>
    </row>
    <row r="9" spans="1:32" outlineLevel="1" x14ac:dyDescent="0.3">
      <c r="A9" s="8">
        <v>4</v>
      </c>
      <c r="B9" s="51" t="s">
        <v>39</v>
      </c>
      <c r="C9" s="51" t="s">
        <v>40</v>
      </c>
      <c r="D9" s="51" t="s">
        <v>41</v>
      </c>
      <c r="E9" s="51" t="s">
        <v>42</v>
      </c>
      <c r="F9" s="52">
        <v>141.25</v>
      </c>
      <c r="G9" s="52">
        <v>0</v>
      </c>
      <c r="H9" s="52">
        <v>0</v>
      </c>
      <c r="I9" s="52">
        <v>0</v>
      </c>
      <c r="J9" s="52">
        <v>0</v>
      </c>
      <c r="K9" s="52">
        <v>0</v>
      </c>
      <c r="L9" s="52">
        <v>0</v>
      </c>
      <c r="M9" s="52">
        <v>0</v>
      </c>
      <c r="N9" s="52">
        <v>141.25</v>
      </c>
      <c r="O9" s="77"/>
      <c r="P9" s="49"/>
      <c r="Q9" s="49"/>
      <c r="R9" s="49"/>
      <c r="S9" s="49"/>
      <c r="T9" s="49"/>
      <c r="U9" s="49"/>
      <c r="V9" s="49"/>
      <c r="W9" s="49"/>
      <c r="X9" s="49"/>
      <c r="Y9" s="49"/>
      <c r="Z9" s="49"/>
      <c r="AA9" s="49"/>
      <c r="AB9" s="49"/>
      <c r="AC9" s="49"/>
      <c r="AD9" s="49"/>
      <c r="AE9" s="49"/>
      <c r="AF9" s="50"/>
    </row>
    <row r="10" spans="1:32" outlineLevel="1" x14ac:dyDescent="0.3">
      <c r="A10" s="8">
        <v>5</v>
      </c>
      <c r="B10" s="51" t="s">
        <v>43</v>
      </c>
      <c r="C10" s="51" t="s">
        <v>44</v>
      </c>
      <c r="D10" s="51" t="s">
        <v>45</v>
      </c>
      <c r="E10" s="51" t="s">
        <v>42</v>
      </c>
      <c r="F10" s="52">
        <v>92.21</v>
      </c>
      <c r="G10" s="52">
        <v>0</v>
      </c>
      <c r="H10" s="52">
        <v>0</v>
      </c>
      <c r="I10" s="52">
        <v>0</v>
      </c>
      <c r="J10" s="52">
        <v>0</v>
      </c>
      <c r="K10" s="52">
        <v>0</v>
      </c>
      <c r="L10" s="52">
        <v>0</v>
      </c>
      <c r="M10" s="52">
        <v>0</v>
      </c>
      <c r="N10" s="52">
        <v>92.21</v>
      </c>
      <c r="O10" s="77"/>
      <c r="P10" s="49"/>
      <c r="Q10" s="49"/>
      <c r="R10" s="49"/>
      <c r="S10" s="49"/>
      <c r="T10" s="49"/>
      <c r="U10" s="49"/>
      <c r="V10" s="49"/>
      <c r="W10" s="49"/>
      <c r="X10" s="49"/>
      <c r="Y10" s="49"/>
      <c r="Z10" s="49"/>
      <c r="AA10" s="49"/>
      <c r="AB10" s="49"/>
      <c r="AC10" s="49"/>
      <c r="AD10" s="49"/>
      <c r="AE10" s="49"/>
      <c r="AF10" s="50"/>
    </row>
    <row r="11" spans="1:32" outlineLevel="1" x14ac:dyDescent="0.3">
      <c r="A11" s="8">
        <v>6</v>
      </c>
      <c r="B11" s="51" t="s">
        <v>46</v>
      </c>
      <c r="C11" s="51" t="s">
        <v>47</v>
      </c>
      <c r="D11" s="51" t="s">
        <v>48</v>
      </c>
      <c r="E11" s="51" t="s">
        <v>49</v>
      </c>
      <c r="F11" s="52">
        <v>130816.06999999999</v>
      </c>
      <c r="G11" s="52">
        <v>285.01</v>
      </c>
      <c r="H11" s="52">
        <v>0</v>
      </c>
      <c r="I11" s="52">
        <v>0</v>
      </c>
      <c r="J11" s="52">
        <v>0</v>
      </c>
      <c r="K11" s="52">
        <v>0</v>
      </c>
      <c r="L11" s="52">
        <v>0</v>
      </c>
      <c r="M11" s="52">
        <v>0</v>
      </c>
      <c r="N11" s="52">
        <v>131101.07999999999</v>
      </c>
      <c r="O11" s="77"/>
      <c r="P11" s="49"/>
      <c r="Q11" s="49"/>
      <c r="R11" s="49"/>
      <c r="S11" s="49"/>
      <c r="T11" s="49"/>
      <c r="U11" s="49"/>
      <c r="V11" s="49"/>
      <c r="W11" s="49"/>
      <c r="X11" s="49"/>
      <c r="Y11" s="49"/>
      <c r="Z11" s="49"/>
      <c r="AA11" s="49"/>
      <c r="AB11" s="49"/>
      <c r="AC11" s="49"/>
      <c r="AD11" s="49"/>
      <c r="AE11" s="49"/>
      <c r="AF11" s="50"/>
    </row>
    <row r="12" spans="1:32" outlineLevel="1" x14ac:dyDescent="0.3">
      <c r="A12" s="8">
        <v>7</v>
      </c>
      <c r="B12" s="51" t="s">
        <v>50</v>
      </c>
      <c r="C12" s="51" t="s">
        <v>51</v>
      </c>
      <c r="D12" s="51" t="s">
        <v>52</v>
      </c>
      <c r="E12" s="51" t="s">
        <v>53</v>
      </c>
      <c r="F12" s="52">
        <v>199991.71999999997</v>
      </c>
      <c r="G12" s="52">
        <v>191396.62999999998</v>
      </c>
      <c r="H12" s="52">
        <v>184072.33</v>
      </c>
      <c r="I12" s="52">
        <v>407.18</v>
      </c>
      <c r="J12" s="52">
        <v>0</v>
      </c>
      <c r="K12" s="52">
        <v>0</v>
      </c>
      <c r="L12" s="52">
        <v>0</v>
      </c>
      <c r="M12" s="52">
        <v>0</v>
      </c>
      <c r="N12" s="52">
        <v>575867.86</v>
      </c>
      <c r="O12" s="77"/>
      <c r="P12" s="49"/>
      <c r="Q12" s="49"/>
      <c r="R12" s="49"/>
      <c r="S12" s="49"/>
      <c r="T12" s="49"/>
      <c r="U12" s="49"/>
      <c r="V12" s="49"/>
      <c r="W12" s="49"/>
      <c r="X12" s="49"/>
      <c r="Y12" s="49"/>
      <c r="Z12" s="49"/>
      <c r="AA12" s="49"/>
      <c r="AB12" s="49"/>
      <c r="AC12" s="49"/>
      <c r="AD12" s="49"/>
      <c r="AE12" s="49"/>
      <c r="AF12" s="50"/>
    </row>
    <row r="13" spans="1:32" outlineLevel="1" x14ac:dyDescent="0.3">
      <c r="A13" s="8">
        <v>8</v>
      </c>
      <c r="B13" s="51" t="s">
        <v>54</v>
      </c>
      <c r="C13" s="51" t="s">
        <v>55</v>
      </c>
      <c r="D13" s="51" t="s">
        <v>56</v>
      </c>
      <c r="E13" s="51" t="s">
        <v>53</v>
      </c>
      <c r="F13" s="52">
        <v>15082.460000000001</v>
      </c>
      <c r="G13" s="52">
        <v>14918.400000000001</v>
      </c>
      <c r="H13" s="52">
        <v>15203.57</v>
      </c>
      <c r="I13" s="52">
        <v>15011.65</v>
      </c>
      <c r="J13" s="52">
        <v>3638.7</v>
      </c>
      <c r="K13" s="52">
        <v>0</v>
      </c>
      <c r="L13" s="52">
        <v>0</v>
      </c>
      <c r="M13" s="52">
        <v>0</v>
      </c>
      <c r="N13" s="52">
        <v>63854.78</v>
      </c>
      <c r="O13" s="77"/>
      <c r="P13" s="49"/>
      <c r="Q13" s="49"/>
      <c r="R13" s="49"/>
      <c r="S13" s="49"/>
      <c r="T13" s="49"/>
      <c r="U13" s="49"/>
      <c r="V13" s="49"/>
      <c r="W13" s="49"/>
      <c r="X13" s="49"/>
      <c r="Y13" s="49"/>
      <c r="Z13" s="49"/>
      <c r="AA13" s="49"/>
      <c r="AB13" s="49"/>
      <c r="AC13" s="49"/>
      <c r="AD13" s="49"/>
      <c r="AE13" s="49"/>
      <c r="AF13" s="50"/>
    </row>
    <row r="14" spans="1:32" outlineLevel="1" x14ac:dyDescent="0.3">
      <c r="A14" s="8">
        <v>9</v>
      </c>
      <c r="B14" s="51" t="s">
        <v>57</v>
      </c>
      <c r="C14" s="51" t="s">
        <v>58</v>
      </c>
      <c r="D14" s="51" t="s">
        <v>59</v>
      </c>
      <c r="E14" s="51" t="s">
        <v>53</v>
      </c>
      <c r="F14" s="52">
        <v>1547.8899999999999</v>
      </c>
      <c r="G14" s="52">
        <v>1531.06</v>
      </c>
      <c r="H14" s="52">
        <v>1559.9699999999998</v>
      </c>
      <c r="I14" s="52">
        <v>1540.03</v>
      </c>
      <c r="J14" s="52">
        <v>350.44</v>
      </c>
      <c r="K14" s="52">
        <v>0</v>
      </c>
      <c r="L14" s="52">
        <v>0</v>
      </c>
      <c r="M14" s="52">
        <v>0</v>
      </c>
      <c r="N14" s="52">
        <v>6529.3899999999994</v>
      </c>
      <c r="O14" s="77"/>
      <c r="P14" s="49"/>
      <c r="Q14" s="49"/>
      <c r="R14" s="49"/>
      <c r="S14" s="49"/>
      <c r="T14" s="49"/>
      <c r="U14" s="49"/>
      <c r="V14" s="49"/>
      <c r="W14" s="49"/>
      <c r="X14" s="49"/>
      <c r="Y14" s="49"/>
      <c r="Z14" s="49"/>
      <c r="AA14" s="49"/>
      <c r="AB14" s="49"/>
      <c r="AC14" s="49"/>
      <c r="AD14" s="49"/>
      <c r="AE14" s="49"/>
      <c r="AF14" s="50"/>
    </row>
    <row r="15" spans="1:32" outlineLevel="1" x14ac:dyDescent="0.3">
      <c r="A15" s="8">
        <v>10</v>
      </c>
      <c r="B15" s="51" t="s">
        <v>60</v>
      </c>
      <c r="C15" s="51" t="s">
        <v>61</v>
      </c>
      <c r="D15" s="51" t="s">
        <v>62</v>
      </c>
      <c r="E15" s="51" t="s">
        <v>63</v>
      </c>
      <c r="F15" s="52">
        <v>57099.590000000004</v>
      </c>
      <c r="G15" s="52">
        <v>54569.36</v>
      </c>
      <c r="H15" s="52">
        <v>52712.38</v>
      </c>
      <c r="I15" s="52">
        <v>50850.31</v>
      </c>
      <c r="J15" s="52">
        <v>48995.869999999995</v>
      </c>
      <c r="K15" s="52">
        <v>47123.63</v>
      </c>
      <c r="L15" s="52">
        <v>11415.82</v>
      </c>
      <c r="M15" s="52">
        <v>0</v>
      </c>
      <c r="N15" s="52">
        <v>322766.96000000002</v>
      </c>
      <c r="O15" s="77"/>
      <c r="P15" s="49"/>
      <c r="Q15" s="49"/>
      <c r="R15" s="49"/>
      <c r="S15" s="49"/>
      <c r="T15" s="49"/>
      <c r="U15" s="49"/>
      <c r="V15" s="49"/>
      <c r="W15" s="49"/>
      <c r="X15" s="49"/>
      <c r="Y15" s="49"/>
      <c r="Z15" s="49"/>
      <c r="AA15" s="49"/>
      <c r="AB15" s="49"/>
      <c r="AC15" s="49"/>
      <c r="AD15" s="49"/>
      <c r="AE15" s="49"/>
      <c r="AF15" s="50"/>
    </row>
    <row r="16" spans="1:32" outlineLevel="1" x14ac:dyDescent="0.3">
      <c r="A16" s="8">
        <v>11</v>
      </c>
      <c r="B16" s="51" t="s">
        <v>64</v>
      </c>
      <c r="C16" s="51" t="s">
        <v>65</v>
      </c>
      <c r="D16" s="51" t="s">
        <v>66</v>
      </c>
      <c r="E16" s="51" t="s">
        <v>67</v>
      </c>
      <c r="F16" s="52">
        <v>40524.639999999999</v>
      </c>
      <c r="G16" s="52">
        <v>38845.560000000005</v>
      </c>
      <c r="H16" s="52">
        <v>37525.79</v>
      </c>
      <c r="I16" s="52">
        <v>36277.409999999996</v>
      </c>
      <c r="J16" s="52">
        <v>35040.119999999995</v>
      </c>
      <c r="K16" s="52">
        <v>33778.939999999995</v>
      </c>
      <c r="L16" s="52">
        <v>32531.390000000003</v>
      </c>
      <c r="M16" s="52">
        <v>31301.81</v>
      </c>
      <c r="N16" s="52">
        <v>285825.66000000003</v>
      </c>
      <c r="O16" s="77"/>
      <c r="P16" s="49"/>
      <c r="Q16" s="49"/>
      <c r="R16" s="49"/>
      <c r="S16" s="49"/>
      <c r="T16" s="49"/>
      <c r="U16" s="49"/>
      <c r="V16" s="49"/>
      <c r="W16" s="49"/>
      <c r="X16" s="49"/>
      <c r="Y16" s="49"/>
      <c r="Z16" s="49"/>
      <c r="AA16" s="49"/>
      <c r="AB16" s="49"/>
      <c r="AC16" s="49"/>
      <c r="AD16" s="49"/>
      <c r="AE16" s="49"/>
      <c r="AF16" s="50"/>
    </row>
    <row r="17" spans="1:32" outlineLevel="1" x14ac:dyDescent="0.3">
      <c r="A17" s="8">
        <v>12</v>
      </c>
      <c r="B17" s="51" t="s">
        <v>68</v>
      </c>
      <c r="C17" s="51" t="s">
        <v>69</v>
      </c>
      <c r="D17" s="51" t="s">
        <v>70</v>
      </c>
      <c r="E17" s="51" t="s">
        <v>71</v>
      </c>
      <c r="F17" s="52">
        <v>3370.7299999999996</v>
      </c>
      <c r="G17" s="52">
        <v>3247.0899999999997</v>
      </c>
      <c r="H17" s="52">
        <v>3133.66</v>
      </c>
      <c r="I17" s="52">
        <v>3019.94</v>
      </c>
      <c r="J17" s="52">
        <v>2906.41</v>
      </c>
      <c r="K17" s="52">
        <v>1379.5499999999997</v>
      </c>
      <c r="L17" s="52">
        <v>0</v>
      </c>
      <c r="M17" s="52">
        <v>0</v>
      </c>
      <c r="N17" s="52">
        <v>17057.38</v>
      </c>
      <c r="O17" s="77"/>
      <c r="P17" s="49"/>
      <c r="Q17" s="49"/>
      <c r="R17" s="49"/>
      <c r="S17" s="49"/>
      <c r="T17" s="49"/>
      <c r="U17" s="49"/>
      <c r="V17" s="49"/>
      <c r="W17" s="49"/>
      <c r="X17" s="49"/>
      <c r="Y17" s="49"/>
      <c r="Z17" s="49"/>
      <c r="AA17" s="49"/>
      <c r="AB17" s="49"/>
      <c r="AC17" s="49"/>
      <c r="AD17" s="49"/>
      <c r="AE17" s="49"/>
      <c r="AF17" s="50"/>
    </row>
    <row r="18" spans="1:32" outlineLevel="1" x14ac:dyDescent="0.3">
      <c r="A18" s="8">
        <v>13</v>
      </c>
      <c r="B18" s="51" t="s">
        <v>72</v>
      </c>
      <c r="C18" s="51" t="s">
        <v>73</v>
      </c>
      <c r="D18" s="51" t="s">
        <v>74</v>
      </c>
      <c r="E18" s="51" t="s">
        <v>75</v>
      </c>
      <c r="F18" s="52">
        <v>9362.8799999999992</v>
      </c>
      <c r="G18" s="52">
        <v>8984.74</v>
      </c>
      <c r="H18" s="52">
        <v>8612.7200000000012</v>
      </c>
      <c r="I18" s="52">
        <v>8239.7000000000007</v>
      </c>
      <c r="J18" s="52">
        <v>7867.67</v>
      </c>
      <c r="K18" s="52">
        <v>5659.26</v>
      </c>
      <c r="L18" s="52">
        <v>0</v>
      </c>
      <c r="M18" s="52">
        <v>0</v>
      </c>
      <c r="N18" s="52">
        <v>48726.97</v>
      </c>
      <c r="O18" s="77"/>
      <c r="P18" s="49"/>
      <c r="Q18" s="49"/>
      <c r="R18" s="49"/>
      <c r="S18" s="49"/>
      <c r="T18" s="49"/>
      <c r="U18" s="49"/>
      <c r="V18" s="49"/>
      <c r="W18" s="49"/>
      <c r="X18" s="49"/>
      <c r="Y18" s="49"/>
      <c r="Z18" s="49"/>
      <c r="AA18" s="49"/>
      <c r="AB18" s="49"/>
      <c r="AC18" s="49"/>
      <c r="AD18" s="49"/>
      <c r="AE18" s="49"/>
      <c r="AF18" s="50"/>
    </row>
    <row r="19" spans="1:32" outlineLevel="1" x14ac:dyDescent="0.3">
      <c r="A19" s="8">
        <v>14</v>
      </c>
      <c r="B19" s="51" t="s">
        <v>76</v>
      </c>
      <c r="C19" s="51" t="s">
        <v>77</v>
      </c>
      <c r="D19" s="51" t="s">
        <v>78</v>
      </c>
      <c r="E19" s="51" t="s">
        <v>79</v>
      </c>
      <c r="F19" s="52">
        <v>7986.3499999999995</v>
      </c>
      <c r="G19" s="52">
        <v>7657.49</v>
      </c>
      <c r="H19" s="52">
        <v>7334</v>
      </c>
      <c r="I19" s="52">
        <v>7009.5599999999995</v>
      </c>
      <c r="J19" s="52">
        <v>6686.03</v>
      </c>
      <c r="K19" s="52">
        <v>4804.53</v>
      </c>
      <c r="L19" s="52">
        <v>0</v>
      </c>
      <c r="M19" s="52">
        <v>0</v>
      </c>
      <c r="N19" s="52">
        <v>41477.96</v>
      </c>
      <c r="O19" s="77"/>
      <c r="P19" s="49"/>
      <c r="Q19" s="49"/>
      <c r="R19" s="49"/>
      <c r="S19" s="49"/>
      <c r="T19" s="49"/>
      <c r="U19" s="49"/>
      <c r="V19" s="49"/>
      <c r="W19" s="49"/>
      <c r="X19" s="49"/>
      <c r="Y19" s="49"/>
      <c r="Z19" s="49"/>
      <c r="AA19" s="49"/>
      <c r="AB19" s="49"/>
      <c r="AC19" s="49"/>
      <c r="AD19" s="49"/>
      <c r="AE19" s="49"/>
      <c r="AF19" s="50"/>
    </row>
    <row r="20" spans="1:32" outlineLevel="1" x14ac:dyDescent="0.3">
      <c r="A20" s="8">
        <v>15</v>
      </c>
      <c r="B20" s="51" t="s">
        <v>80</v>
      </c>
      <c r="C20" s="51" t="s">
        <v>81</v>
      </c>
      <c r="D20" s="51" t="s">
        <v>82</v>
      </c>
      <c r="E20" s="51" t="s">
        <v>83</v>
      </c>
      <c r="F20" s="52">
        <v>62045.07</v>
      </c>
      <c r="G20" s="52">
        <v>59261.07</v>
      </c>
      <c r="H20" s="52">
        <v>57358.03</v>
      </c>
      <c r="I20" s="52">
        <v>55449.77</v>
      </c>
      <c r="J20" s="52">
        <v>53558.5</v>
      </c>
      <c r="K20" s="52">
        <v>51630.63</v>
      </c>
      <c r="L20" s="52">
        <v>49723.7</v>
      </c>
      <c r="M20" s="52">
        <v>47850.44</v>
      </c>
      <c r="N20" s="52">
        <v>436877.2099999999</v>
      </c>
      <c r="O20" s="77"/>
      <c r="P20" s="49"/>
      <c r="Q20" s="49"/>
      <c r="R20" s="49"/>
      <c r="S20" s="49"/>
      <c r="T20" s="49"/>
      <c r="U20" s="49"/>
      <c r="V20" s="49"/>
      <c r="W20" s="49"/>
      <c r="X20" s="49"/>
      <c r="Y20" s="49"/>
      <c r="Z20" s="49"/>
      <c r="AA20" s="49"/>
      <c r="AB20" s="49"/>
      <c r="AC20" s="49"/>
      <c r="AD20" s="49"/>
      <c r="AE20" s="49"/>
      <c r="AF20" s="50"/>
    </row>
    <row r="21" spans="1:32" outlineLevel="1" x14ac:dyDescent="0.3">
      <c r="A21" s="8">
        <v>16</v>
      </c>
      <c r="B21" s="51" t="s">
        <v>84</v>
      </c>
      <c r="C21" s="51" t="s">
        <v>85</v>
      </c>
      <c r="D21" s="51" t="s">
        <v>86</v>
      </c>
      <c r="E21" s="51" t="s">
        <v>87</v>
      </c>
      <c r="F21" s="52">
        <v>1820.71</v>
      </c>
      <c r="G21" s="52">
        <v>1746.4399999999998</v>
      </c>
      <c r="H21" s="52">
        <v>1673.43</v>
      </c>
      <c r="I21" s="52">
        <v>1600.22</v>
      </c>
      <c r="J21" s="52">
        <v>1527.24</v>
      </c>
      <c r="K21" s="52">
        <v>1453.7</v>
      </c>
      <c r="L21" s="52">
        <v>4.01</v>
      </c>
      <c r="M21" s="52">
        <v>0</v>
      </c>
      <c r="N21" s="52">
        <v>9825.7500000000018</v>
      </c>
      <c r="O21" s="77"/>
      <c r="P21" s="49"/>
      <c r="Q21" s="49"/>
      <c r="R21" s="49"/>
      <c r="S21" s="49"/>
      <c r="T21" s="49"/>
      <c r="U21" s="49"/>
      <c r="V21" s="49"/>
      <c r="W21" s="49"/>
      <c r="X21" s="49"/>
      <c r="Y21" s="49"/>
      <c r="Z21" s="49"/>
      <c r="AA21" s="49"/>
      <c r="AB21" s="49"/>
      <c r="AC21" s="49"/>
      <c r="AD21" s="49"/>
      <c r="AE21" s="49"/>
      <c r="AF21" s="50"/>
    </row>
    <row r="22" spans="1:32" outlineLevel="1" x14ac:dyDescent="0.3">
      <c r="A22" s="8">
        <v>17</v>
      </c>
      <c r="B22" s="51" t="s">
        <v>88</v>
      </c>
      <c r="C22" s="51" t="s">
        <v>89</v>
      </c>
      <c r="D22" s="51" t="s">
        <v>90</v>
      </c>
      <c r="E22" s="51" t="s">
        <v>91</v>
      </c>
      <c r="F22" s="52">
        <v>36663.440000000002</v>
      </c>
      <c r="G22" s="52">
        <v>35308.310000000005</v>
      </c>
      <c r="H22" s="52">
        <v>34106.839999999997</v>
      </c>
      <c r="I22" s="52">
        <v>32902.04</v>
      </c>
      <c r="J22" s="52">
        <v>31702.23</v>
      </c>
      <c r="K22" s="52">
        <v>30490.850000000002</v>
      </c>
      <c r="L22" s="52">
        <v>7421.49</v>
      </c>
      <c r="M22" s="52">
        <v>0</v>
      </c>
      <c r="N22" s="52">
        <v>208595.20000000001</v>
      </c>
      <c r="O22" s="77"/>
      <c r="P22" s="49"/>
      <c r="Q22" s="49"/>
      <c r="R22" s="49"/>
      <c r="S22" s="49"/>
      <c r="T22" s="49"/>
      <c r="U22" s="49"/>
      <c r="V22" s="49"/>
      <c r="W22" s="49"/>
      <c r="X22" s="49"/>
      <c r="Y22" s="49"/>
      <c r="Z22" s="49"/>
      <c r="AA22" s="49"/>
      <c r="AB22" s="49"/>
      <c r="AC22" s="49"/>
      <c r="AD22" s="49"/>
      <c r="AE22" s="49"/>
      <c r="AF22" s="50"/>
    </row>
    <row r="23" spans="1:32" outlineLevel="1" x14ac:dyDescent="0.3">
      <c r="A23" s="8">
        <v>18</v>
      </c>
      <c r="B23" s="51" t="s">
        <v>92</v>
      </c>
      <c r="C23" s="51" t="s">
        <v>93</v>
      </c>
      <c r="D23" s="51" t="s">
        <v>94</v>
      </c>
      <c r="E23" s="51" t="s">
        <v>95</v>
      </c>
      <c r="F23" s="52">
        <v>16824.5</v>
      </c>
      <c r="G23" s="52">
        <v>16280.759999999998</v>
      </c>
      <c r="H23" s="52">
        <v>15712.17</v>
      </c>
      <c r="I23" s="52">
        <v>15142.009999999998</v>
      </c>
      <c r="J23" s="52">
        <v>14573.01</v>
      </c>
      <c r="K23" s="52">
        <v>7049.26</v>
      </c>
      <c r="L23" s="52">
        <v>0</v>
      </c>
      <c r="M23" s="52">
        <v>0</v>
      </c>
      <c r="N23" s="52">
        <v>85581.709999999977</v>
      </c>
      <c r="O23" s="77"/>
      <c r="P23" s="49"/>
      <c r="Q23" s="49"/>
      <c r="R23" s="49"/>
      <c r="S23" s="49"/>
      <c r="T23" s="49"/>
      <c r="U23" s="49"/>
      <c r="V23" s="49"/>
      <c r="W23" s="49"/>
      <c r="X23" s="49"/>
      <c r="Y23" s="49"/>
      <c r="Z23" s="49"/>
      <c r="AA23" s="49"/>
      <c r="AB23" s="49"/>
      <c r="AC23" s="49"/>
      <c r="AD23" s="49"/>
      <c r="AE23" s="49"/>
      <c r="AF23" s="50"/>
    </row>
    <row r="24" spans="1:32" outlineLevel="1" x14ac:dyDescent="0.3">
      <c r="A24" s="8">
        <v>19</v>
      </c>
      <c r="B24" s="51" t="s">
        <v>96</v>
      </c>
      <c r="C24" s="51" t="s">
        <v>97</v>
      </c>
      <c r="D24" s="51" t="s">
        <v>98</v>
      </c>
      <c r="E24" s="51" t="s">
        <v>99</v>
      </c>
      <c r="F24" s="52">
        <v>42200.83</v>
      </c>
      <c r="G24" s="52">
        <v>20434.050000000003</v>
      </c>
      <c r="H24" s="52">
        <v>0</v>
      </c>
      <c r="I24" s="52">
        <v>0</v>
      </c>
      <c r="J24" s="52">
        <v>0</v>
      </c>
      <c r="K24" s="52">
        <v>0</v>
      </c>
      <c r="L24" s="52">
        <v>0</v>
      </c>
      <c r="M24" s="52">
        <v>0</v>
      </c>
      <c r="N24" s="52">
        <v>62634.880000000005</v>
      </c>
      <c r="O24" s="77"/>
      <c r="P24" s="49"/>
      <c r="Q24" s="49"/>
      <c r="R24" s="49"/>
      <c r="S24" s="49"/>
      <c r="T24" s="49"/>
      <c r="U24" s="49"/>
      <c r="V24" s="49"/>
      <c r="W24" s="49"/>
      <c r="X24" s="49"/>
      <c r="Y24" s="49"/>
      <c r="Z24" s="49"/>
      <c r="AA24" s="49"/>
      <c r="AB24" s="49"/>
      <c r="AC24" s="49"/>
      <c r="AD24" s="49"/>
      <c r="AE24" s="49"/>
      <c r="AF24" s="50"/>
    </row>
    <row r="25" spans="1:32" outlineLevel="1" x14ac:dyDescent="0.3">
      <c r="A25" s="8">
        <v>20</v>
      </c>
      <c r="B25" s="51" t="s">
        <v>100</v>
      </c>
      <c r="C25" s="51" t="s">
        <v>101</v>
      </c>
      <c r="D25" s="51" t="s">
        <v>102</v>
      </c>
      <c r="E25" s="51" t="s">
        <v>103</v>
      </c>
      <c r="F25" s="52">
        <v>54153.91</v>
      </c>
      <c r="G25" s="52">
        <v>51632.1</v>
      </c>
      <c r="H25" s="52">
        <v>49904.659999999996</v>
      </c>
      <c r="I25" s="52">
        <v>48172.469999999994</v>
      </c>
      <c r="J25" s="52">
        <v>46449.78</v>
      </c>
      <c r="K25" s="52">
        <v>44705.72</v>
      </c>
      <c r="L25" s="52">
        <v>32416.6</v>
      </c>
      <c r="M25" s="52">
        <v>0</v>
      </c>
      <c r="N25" s="52">
        <v>327435.24</v>
      </c>
      <c r="O25" s="77"/>
      <c r="P25" s="49"/>
      <c r="Q25" s="49"/>
      <c r="R25" s="49"/>
      <c r="S25" s="49"/>
      <c r="T25" s="49"/>
      <c r="U25" s="49"/>
      <c r="V25" s="49"/>
      <c r="W25" s="49"/>
      <c r="X25" s="49"/>
      <c r="Y25" s="49"/>
      <c r="Z25" s="49"/>
      <c r="AA25" s="49"/>
      <c r="AB25" s="49"/>
      <c r="AC25" s="49"/>
      <c r="AD25" s="49"/>
      <c r="AE25" s="49"/>
      <c r="AF25" s="50"/>
    </row>
    <row r="26" spans="1:32" outlineLevel="1" x14ac:dyDescent="0.3">
      <c r="A26" s="8">
        <v>21</v>
      </c>
      <c r="B26" s="51" t="s">
        <v>104</v>
      </c>
      <c r="C26" s="51" t="s">
        <v>105</v>
      </c>
      <c r="D26" s="51" t="s">
        <v>106</v>
      </c>
      <c r="E26" s="51" t="s">
        <v>107</v>
      </c>
      <c r="F26" s="52">
        <v>87643.61</v>
      </c>
      <c r="G26" s="52">
        <v>83552.37000000001</v>
      </c>
      <c r="H26" s="52">
        <v>80566.73000000001</v>
      </c>
      <c r="I26" s="52">
        <v>77643.509999999995</v>
      </c>
      <c r="J26" s="52">
        <v>74726.340000000011</v>
      </c>
      <c r="K26" s="52">
        <v>36419.78</v>
      </c>
      <c r="L26" s="52">
        <v>0</v>
      </c>
      <c r="M26" s="52">
        <v>0</v>
      </c>
      <c r="N26" s="52">
        <v>440552.34000000008</v>
      </c>
      <c r="O26" s="77"/>
      <c r="P26" s="49"/>
      <c r="Q26" s="49"/>
      <c r="R26" s="49"/>
      <c r="S26" s="49"/>
      <c r="T26" s="49"/>
      <c r="U26" s="49"/>
      <c r="V26" s="49"/>
      <c r="W26" s="49"/>
      <c r="X26" s="49"/>
      <c r="Y26" s="49"/>
      <c r="Z26" s="49"/>
      <c r="AA26" s="49"/>
      <c r="AB26" s="49"/>
      <c r="AC26" s="49"/>
      <c r="AD26" s="49"/>
      <c r="AE26" s="49"/>
      <c r="AF26" s="50"/>
    </row>
    <row r="27" spans="1:32" outlineLevel="1" x14ac:dyDescent="0.3">
      <c r="A27" s="8">
        <v>22</v>
      </c>
      <c r="B27" s="51" t="s">
        <v>108</v>
      </c>
      <c r="C27" s="51" t="s">
        <v>109</v>
      </c>
      <c r="D27" s="51" t="s">
        <v>110</v>
      </c>
      <c r="E27" s="51" t="s">
        <v>111</v>
      </c>
      <c r="F27" s="52">
        <v>12741.34</v>
      </c>
      <c r="G27" s="52">
        <v>12322.4</v>
      </c>
      <c r="H27" s="52">
        <v>11913.55</v>
      </c>
      <c r="I27" s="52">
        <v>11503.58</v>
      </c>
      <c r="J27" s="52">
        <v>11096.150000000001</v>
      </c>
      <c r="K27" s="52">
        <v>10683.109999999999</v>
      </c>
      <c r="L27" s="52">
        <v>10273.429999999998</v>
      </c>
      <c r="M27" s="52">
        <v>22.45</v>
      </c>
      <c r="N27" s="52">
        <v>80556.00999999998</v>
      </c>
      <c r="O27" s="77"/>
      <c r="P27" s="49"/>
      <c r="Q27" s="49"/>
      <c r="R27" s="49"/>
      <c r="S27" s="49"/>
      <c r="T27" s="49"/>
      <c r="U27" s="49"/>
      <c r="V27" s="49"/>
      <c r="W27" s="49"/>
      <c r="X27" s="49"/>
      <c r="Y27" s="49"/>
      <c r="Z27" s="49"/>
      <c r="AA27" s="49"/>
      <c r="AB27" s="49"/>
      <c r="AC27" s="49"/>
      <c r="AD27" s="49"/>
      <c r="AE27" s="49"/>
      <c r="AF27" s="50"/>
    </row>
    <row r="28" spans="1:32" outlineLevel="1" x14ac:dyDescent="0.3">
      <c r="A28" s="8">
        <v>23</v>
      </c>
      <c r="B28" s="51" t="s">
        <v>112</v>
      </c>
      <c r="C28" s="51" t="s">
        <v>113</v>
      </c>
      <c r="D28" s="51" t="s">
        <v>114</v>
      </c>
      <c r="E28" s="51" t="s">
        <v>115</v>
      </c>
      <c r="F28" s="52">
        <v>61373.270000000004</v>
      </c>
      <c r="G28" s="52">
        <v>59125.65</v>
      </c>
      <c r="H28" s="52">
        <v>57227.1</v>
      </c>
      <c r="I28" s="52">
        <v>55323.3</v>
      </c>
      <c r="J28" s="52">
        <v>53436.430000000008</v>
      </c>
      <c r="K28" s="52">
        <v>51513.07</v>
      </c>
      <c r="L28" s="52">
        <v>49610.579999999994</v>
      </c>
      <c r="M28" s="52">
        <v>47817.55</v>
      </c>
      <c r="N28" s="52">
        <v>435426.95</v>
      </c>
      <c r="O28" s="77"/>
      <c r="P28" s="49"/>
      <c r="Q28" s="49"/>
      <c r="R28" s="49"/>
      <c r="S28" s="49"/>
      <c r="T28" s="49"/>
      <c r="U28" s="49"/>
      <c r="V28" s="49"/>
      <c r="W28" s="49"/>
      <c r="X28" s="49"/>
      <c r="Y28" s="49"/>
      <c r="Z28" s="49"/>
      <c r="AA28" s="49"/>
      <c r="AB28" s="49"/>
      <c r="AC28" s="49"/>
      <c r="AD28" s="49"/>
      <c r="AE28" s="49"/>
      <c r="AF28" s="50"/>
    </row>
    <row r="29" spans="1:32" outlineLevel="1" x14ac:dyDescent="0.3">
      <c r="A29" s="8">
        <v>24</v>
      </c>
      <c r="B29" s="51" t="s">
        <v>116</v>
      </c>
      <c r="C29" s="51" t="s">
        <v>117</v>
      </c>
      <c r="D29" s="51" t="s">
        <v>118</v>
      </c>
      <c r="E29" s="51" t="s">
        <v>119</v>
      </c>
      <c r="F29" s="52">
        <v>18670.18</v>
      </c>
      <c r="G29" s="52">
        <v>17877.150000000001</v>
      </c>
      <c r="H29" s="52">
        <v>8704.06</v>
      </c>
      <c r="I29" s="52">
        <v>0</v>
      </c>
      <c r="J29" s="52">
        <v>0</v>
      </c>
      <c r="K29" s="52">
        <v>0</v>
      </c>
      <c r="L29" s="52">
        <v>0</v>
      </c>
      <c r="M29" s="52">
        <v>0</v>
      </c>
      <c r="N29" s="52">
        <v>45251.39</v>
      </c>
      <c r="O29" s="77"/>
      <c r="P29" s="49"/>
      <c r="Q29" s="49"/>
      <c r="R29" s="49"/>
      <c r="S29" s="49"/>
      <c r="T29" s="49"/>
      <c r="U29" s="49"/>
      <c r="V29" s="49"/>
      <c r="W29" s="49"/>
      <c r="X29" s="49"/>
      <c r="Y29" s="49"/>
      <c r="Z29" s="49"/>
      <c r="AA29" s="49"/>
      <c r="AB29" s="49"/>
      <c r="AC29" s="49"/>
      <c r="AD29" s="49"/>
      <c r="AE29" s="49"/>
      <c r="AF29" s="50"/>
    </row>
    <row r="30" spans="1:32" outlineLevel="1" x14ac:dyDescent="0.3">
      <c r="A30" s="8">
        <v>25</v>
      </c>
      <c r="B30" s="51" t="s">
        <v>120</v>
      </c>
      <c r="C30" s="51" t="s">
        <v>121</v>
      </c>
      <c r="D30" s="51" t="s">
        <v>122</v>
      </c>
      <c r="E30" s="51" t="s">
        <v>119</v>
      </c>
      <c r="F30" s="52">
        <v>5181.13</v>
      </c>
      <c r="G30" s="52">
        <v>4951.74</v>
      </c>
      <c r="H30" s="52">
        <v>4790.0099999999993</v>
      </c>
      <c r="I30" s="52">
        <v>4627.8599999999997</v>
      </c>
      <c r="J30" s="52">
        <v>4466.91</v>
      </c>
      <c r="K30" s="52">
        <v>4303.29</v>
      </c>
      <c r="L30" s="52">
        <v>4141.25</v>
      </c>
      <c r="M30" s="52">
        <v>1932.54</v>
      </c>
      <c r="N30" s="52">
        <v>34394.729999999996</v>
      </c>
      <c r="O30" s="77"/>
      <c r="P30" s="49"/>
      <c r="Q30" s="49"/>
      <c r="R30" s="49"/>
      <c r="S30" s="49"/>
      <c r="T30" s="49"/>
      <c r="U30" s="49"/>
      <c r="V30" s="49"/>
      <c r="W30" s="49"/>
      <c r="X30" s="49"/>
      <c r="Y30" s="49"/>
      <c r="Z30" s="49"/>
      <c r="AA30" s="49"/>
      <c r="AB30" s="49"/>
      <c r="AC30" s="49"/>
      <c r="AD30" s="49"/>
      <c r="AE30" s="49"/>
      <c r="AF30" s="50"/>
    </row>
    <row r="31" spans="1:32" outlineLevel="1" x14ac:dyDescent="0.3">
      <c r="A31" s="8">
        <v>26</v>
      </c>
      <c r="B31" s="51" t="s">
        <v>123</v>
      </c>
      <c r="C31" s="51" t="s">
        <v>124</v>
      </c>
      <c r="D31" s="51" t="s">
        <v>125</v>
      </c>
      <c r="E31" s="51" t="s">
        <v>126</v>
      </c>
      <c r="F31" s="52">
        <v>16484.759999999998</v>
      </c>
      <c r="G31" s="52">
        <v>15778.71</v>
      </c>
      <c r="H31" s="52">
        <v>7635.09</v>
      </c>
      <c r="I31" s="52">
        <v>0</v>
      </c>
      <c r="J31" s="52">
        <v>0</v>
      </c>
      <c r="K31" s="52">
        <v>0</v>
      </c>
      <c r="L31" s="52">
        <v>0</v>
      </c>
      <c r="M31" s="52">
        <v>0</v>
      </c>
      <c r="N31" s="52">
        <v>39898.559999999998</v>
      </c>
      <c r="O31" s="77"/>
      <c r="P31" s="49"/>
      <c r="Q31" s="49"/>
      <c r="R31" s="49"/>
      <c r="S31" s="49"/>
      <c r="T31" s="49"/>
      <c r="U31" s="49"/>
      <c r="V31" s="49"/>
      <c r="W31" s="49"/>
      <c r="X31" s="49"/>
      <c r="Y31" s="49"/>
      <c r="Z31" s="49"/>
      <c r="AA31" s="49"/>
      <c r="AB31" s="49"/>
      <c r="AC31" s="49"/>
      <c r="AD31" s="49"/>
      <c r="AE31" s="49"/>
      <c r="AF31" s="50"/>
    </row>
    <row r="32" spans="1:32" outlineLevel="1" x14ac:dyDescent="0.3">
      <c r="A32" s="8">
        <v>27</v>
      </c>
      <c r="B32" s="51" t="s">
        <v>127</v>
      </c>
      <c r="C32" s="51" t="s">
        <v>128</v>
      </c>
      <c r="D32" s="51" t="s">
        <v>129</v>
      </c>
      <c r="E32" s="51" t="s">
        <v>130</v>
      </c>
      <c r="F32" s="52">
        <v>58820.270000000004</v>
      </c>
      <c r="G32" s="52">
        <v>0</v>
      </c>
      <c r="H32" s="52">
        <v>0</v>
      </c>
      <c r="I32" s="52">
        <v>0</v>
      </c>
      <c r="J32" s="52">
        <v>0</v>
      </c>
      <c r="K32" s="52">
        <v>0</v>
      </c>
      <c r="L32" s="52">
        <v>0</v>
      </c>
      <c r="M32" s="52">
        <v>0</v>
      </c>
      <c r="N32" s="52">
        <v>58820.270000000004</v>
      </c>
      <c r="O32" s="77"/>
      <c r="P32" s="49"/>
      <c r="Q32" s="49"/>
      <c r="R32" s="49"/>
      <c r="S32" s="49"/>
      <c r="T32" s="49"/>
      <c r="U32" s="49"/>
      <c r="V32" s="49"/>
      <c r="W32" s="49"/>
      <c r="X32" s="49"/>
      <c r="Y32" s="49"/>
      <c r="Z32" s="49"/>
      <c r="AA32" s="49"/>
      <c r="AB32" s="49"/>
      <c r="AC32" s="49"/>
      <c r="AD32" s="49"/>
      <c r="AE32" s="49"/>
      <c r="AF32" s="50"/>
    </row>
    <row r="33" spans="1:32" outlineLevel="1" x14ac:dyDescent="0.3">
      <c r="A33" s="8">
        <v>28</v>
      </c>
      <c r="B33" s="51" t="s">
        <v>131</v>
      </c>
      <c r="C33" s="51" t="s">
        <v>132</v>
      </c>
      <c r="D33" s="51" t="s">
        <v>133</v>
      </c>
      <c r="E33" s="51" t="s">
        <v>134</v>
      </c>
      <c r="F33" s="52">
        <v>11766.76</v>
      </c>
      <c r="G33" s="52">
        <v>11244.699999999999</v>
      </c>
      <c r="H33" s="52">
        <v>10826.349999999999</v>
      </c>
      <c r="I33" s="52">
        <v>7802.67</v>
      </c>
      <c r="J33" s="52">
        <v>0</v>
      </c>
      <c r="K33" s="52">
        <v>0</v>
      </c>
      <c r="L33" s="52">
        <v>0</v>
      </c>
      <c r="M33" s="52">
        <v>0</v>
      </c>
      <c r="N33" s="52">
        <v>41640.479999999996</v>
      </c>
      <c r="O33" s="77"/>
      <c r="P33" s="49"/>
      <c r="Q33" s="49"/>
      <c r="R33" s="49"/>
      <c r="S33" s="49"/>
      <c r="T33" s="49"/>
      <c r="U33" s="49"/>
      <c r="V33" s="49"/>
      <c r="W33" s="49"/>
      <c r="X33" s="49"/>
      <c r="Y33" s="49"/>
      <c r="Z33" s="49"/>
      <c r="AA33" s="49"/>
      <c r="AB33" s="49"/>
      <c r="AC33" s="49"/>
      <c r="AD33" s="49"/>
      <c r="AE33" s="49"/>
      <c r="AF33" s="50"/>
    </row>
    <row r="34" spans="1:32" outlineLevel="1" x14ac:dyDescent="0.3">
      <c r="A34" s="8">
        <v>29</v>
      </c>
      <c r="B34" s="51" t="s">
        <v>135</v>
      </c>
      <c r="C34" s="51" t="s">
        <v>136</v>
      </c>
      <c r="D34" s="51" t="s">
        <v>137</v>
      </c>
      <c r="E34" s="51" t="s">
        <v>138</v>
      </c>
      <c r="F34" s="52">
        <v>41086.03</v>
      </c>
      <c r="G34" s="52">
        <v>39234.76</v>
      </c>
      <c r="H34" s="52">
        <v>38051.050000000003</v>
      </c>
      <c r="I34" s="52">
        <v>36864.1</v>
      </c>
      <c r="J34" s="52">
        <v>35694.239999999998</v>
      </c>
      <c r="K34" s="52">
        <v>34488.6</v>
      </c>
      <c r="L34" s="52">
        <v>33302.480000000003</v>
      </c>
      <c r="M34" s="52">
        <v>92868.64</v>
      </c>
      <c r="N34" s="52">
        <v>351589.89999999997</v>
      </c>
      <c r="O34" s="77"/>
      <c r="P34" s="49"/>
      <c r="Q34" s="49"/>
      <c r="R34" s="49"/>
      <c r="S34" s="49"/>
      <c r="T34" s="49"/>
      <c r="U34" s="49"/>
      <c r="V34" s="49"/>
      <c r="W34" s="49"/>
      <c r="X34" s="49"/>
      <c r="Y34" s="49"/>
      <c r="Z34" s="49"/>
      <c r="AA34" s="49"/>
      <c r="AB34" s="49"/>
      <c r="AC34" s="49"/>
      <c r="AD34" s="49"/>
      <c r="AE34" s="49"/>
      <c r="AF34" s="50"/>
    </row>
    <row r="35" spans="1:32" outlineLevel="1" x14ac:dyDescent="0.3">
      <c r="A35" s="8">
        <v>30</v>
      </c>
      <c r="B35" s="51" t="s">
        <v>139</v>
      </c>
      <c r="C35" s="51" t="s">
        <v>140</v>
      </c>
      <c r="D35" s="51" t="s">
        <v>141</v>
      </c>
      <c r="E35" s="51" t="s">
        <v>138</v>
      </c>
      <c r="F35" s="52">
        <v>139085.73000000001</v>
      </c>
      <c r="G35" s="52">
        <v>132928.47</v>
      </c>
      <c r="H35" s="52">
        <v>128554.44</v>
      </c>
      <c r="I35" s="52">
        <v>124168.43</v>
      </c>
      <c r="J35" s="52">
        <v>119812.40999999999</v>
      </c>
      <c r="K35" s="52">
        <v>115390.36</v>
      </c>
      <c r="L35" s="52">
        <v>111007.31</v>
      </c>
      <c r="M35" s="52">
        <v>27304.51</v>
      </c>
      <c r="N35" s="52">
        <v>898251.66000000015</v>
      </c>
      <c r="O35" s="77"/>
      <c r="P35" s="49"/>
      <c r="Q35" s="49"/>
      <c r="R35" s="49"/>
      <c r="S35" s="49"/>
      <c r="T35" s="49"/>
      <c r="U35" s="49"/>
      <c r="V35" s="49"/>
      <c r="W35" s="49"/>
      <c r="X35" s="49"/>
      <c r="Y35" s="49"/>
      <c r="Z35" s="49"/>
      <c r="AA35" s="49"/>
      <c r="AB35" s="49"/>
      <c r="AC35" s="49"/>
      <c r="AD35" s="49"/>
      <c r="AE35" s="49"/>
      <c r="AF35" s="50"/>
    </row>
    <row r="36" spans="1:32" outlineLevel="1" x14ac:dyDescent="0.3">
      <c r="A36" s="8">
        <v>31</v>
      </c>
      <c r="B36" s="51" t="s">
        <v>142</v>
      </c>
      <c r="C36" s="51" t="s">
        <v>143</v>
      </c>
      <c r="D36" s="51" t="s">
        <v>144</v>
      </c>
      <c r="E36" s="51" t="s">
        <v>138</v>
      </c>
      <c r="F36" s="52">
        <v>71588.97</v>
      </c>
      <c r="G36" s="52">
        <v>68363.240000000005</v>
      </c>
      <c r="H36" s="52">
        <v>66300.77</v>
      </c>
      <c r="I36" s="52">
        <v>64232.61</v>
      </c>
      <c r="J36" s="52">
        <v>62194.200000000004</v>
      </c>
      <c r="K36" s="52">
        <v>60093.49</v>
      </c>
      <c r="L36" s="52">
        <v>58026.73</v>
      </c>
      <c r="M36" s="52">
        <v>161815.78999999998</v>
      </c>
      <c r="N36" s="52">
        <v>612615.79999999993</v>
      </c>
      <c r="O36" s="77"/>
      <c r="P36" s="49"/>
      <c r="Q36" s="49"/>
      <c r="R36" s="49"/>
      <c r="S36" s="49"/>
      <c r="T36" s="49"/>
      <c r="U36" s="49"/>
      <c r="V36" s="49"/>
      <c r="W36" s="49"/>
      <c r="X36" s="49"/>
      <c r="Y36" s="49"/>
      <c r="Z36" s="49"/>
      <c r="AA36" s="49"/>
      <c r="AB36" s="49"/>
      <c r="AC36" s="49"/>
      <c r="AD36" s="49"/>
      <c r="AE36" s="49"/>
      <c r="AF36" s="50"/>
    </row>
    <row r="37" spans="1:32" outlineLevel="1" x14ac:dyDescent="0.3">
      <c r="A37" s="8">
        <v>32</v>
      </c>
      <c r="B37" s="51" t="s">
        <v>145</v>
      </c>
      <c r="C37" s="51" t="s">
        <v>146</v>
      </c>
      <c r="D37" s="51" t="s">
        <v>147</v>
      </c>
      <c r="E37" s="51" t="s">
        <v>138</v>
      </c>
      <c r="F37" s="52">
        <v>32621.079999999998</v>
      </c>
      <c r="G37" s="52">
        <v>31160.04</v>
      </c>
      <c r="H37" s="52">
        <v>30190.66</v>
      </c>
      <c r="I37" s="52">
        <v>29218.62</v>
      </c>
      <c r="J37" s="52">
        <v>28257.87</v>
      </c>
      <c r="K37" s="52">
        <v>27273.17</v>
      </c>
      <c r="L37" s="52">
        <v>26301.79</v>
      </c>
      <c r="M37" s="52">
        <v>49749.970000000008</v>
      </c>
      <c r="N37" s="52">
        <v>254773.20000000004</v>
      </c>
      <c r="O37" s="77"/>
      <c r="P37" s="49"/>
      <c r="Q37" s="49"/>
      <c r="R37" s="49"/>
      <c r="S37" s="49"/>
      <c r="T37" s="49"/>
      <c r="U37" s="49"/>
      <c r="V37" s="49"/>
      <c r="W37" s="49"/>
      <c r="X37" s="49"/>
      <c r="Y37" s="49"/>
      <c r="Z37" s="49"/>
      <c r="AA37" s="49"/>
      <c r="AB37" s="49"/>
      <c r="AC37" s="49"/>
      <c r="AD37" s="49"/>
      <c r="AE37" s="49"/>
      <c r="AF37" s="50"/>
    </row>
    <row r="38" spans="1:32" outlineLevel="1" x14ac:dyDescent="0.3">
      <c r="A38" s="8">
        <v>33</v>
      </c>
      <c r="B38" s="51" t="s">
        <v>148</v>
      </c>
      <c r="C38" s="51" t="s">
        <v>149</v>
      </c>
      <c r="D38" s="51" t="s">
        <v>150</v>
      </c>
      <c r="E38" s="51" t="s">
        <v>151</v>
      </c>
      <c r="F38" s="52">
        <v>62542.85</v>
      </c>
      <c r="G38" s="52">
        <v>60387.26</v>
      </c>
      <c r="H38" s="52">
        <v>58076.38</v>
      </c>
      <c r="I38" s="52">
        <v>128.47</v>
      </c>
      <c r="J38" s="52">
        <v>0</v>
      </c>
      <c r="K38" s="52">
        <v>0</v>
      </c>
      <c r="L38" s="52">
        <v>0</v>
      </c>
      <c r="M38" s="52">
        <v>0</v>
      </c>
      <c r="N38" s="52">
        <v>181134.96</v>
      </c>
      <c r="O38" s="77"/>
      <c r="P38" s="49"/>
      <c r="Q38" s="49"/>
      <c r="R38" s="49"/>
      <c r="S38" s="49"/>
      <c r="T38" s="49"/>
      <c r="U38" s="49"/>
      <c r="V38" s="49"/>
      <c r="W38" s="49"/>
      <c r="X38" s="49"/>
      <c r="Y38" s="49"/>
      <c r="Z38" s="49"/>
      <c r="AA38" s="49"/>
      <c r="AB38" s="49"/>
      <c r="AC38" s="49"/>
      <c r="AD38" s="49"/>
      <c r="AE38" s="49"/>
      <c r="AF38" s="50"/>
    </row>
    <row r="39" spans="1:32" outlineLevel="1" x14ac:dyDescent="0.3">
      <c r="A39" s="8">
        <v>34</v>
      </c>
      <c r="B39" s="51" t="s">
        <v>152</v>
      </c>
      <c r="C39" s="51" t="s">
        <v>153</v>
      </c>
      <c r="D39" s="51" t="s">
        <v>154</v>
      </c>
      <c r="E39" s="51" t="s">
        <v>155</v>
      </c>
      <c r="F39" s="52">
        <v>36037.630000000005</v>
      </c>
      <c r="G39" s="52">
        <v>34942.600000000006</v>
      </c>
      <c r="H39" s="52">
        <v>33711.649999999994</v>
      </c>
      <c r="I39" s="52">
        <v>32477.29</v>
      </c>
      <c r="J39" s="52">
        <v>31244.620000000003</v>
      </c>
      <c r="K39" s="52">
        <v>7684.21</v>
      </c>
      <c r="L39" s="52">
        <v>0</v>
      </c>
      <c r="M39" s="52">
        <v>0</v>
      </c>
      <c r="N39" s="52">
        <v>176098</v>
      </c>
      <c r="O39" s="77"/>
      <c r="P39" s="49"/>
      <c r="Q39" s="49"/>
      <c r="R39" s="49"/>
      <c r="S39" s="49"/>
      <c r="T39" s="49"/>
      <c r="U39" s="49"/>
      <c r="V39" s="49"/>
      <c r="W39" s="49"/>
      <c r="X39" s="49"/>
      <c r="Y39" s="49"/>
      <c r="Z39" s="49"/>
      <c r="AA39" s="49"/>
      <c r="AB39" s="49"/>
      <c r="AC39" s="49"/>
      <c r="AD39" s="49"/>
      <c r="AE39" s="49"/>
      <c r="AF39" s="50"/>
    </row>
    <row r="40" spans="1:32" outlineLevel="1" x14ac:dyDescent="0.3">
      <c r="A40" s="8">
        <v>35</v>
      </c>
      <c r="B40" s="51" t="s">
        <v>156</v>
      </c>
      <c r="C40" s="51" t="s">
        <v>157</v>
      </c>
      <c r="D40" s="51" t="s">
        <v>158</v>
      </c>
      <c r="E40" s="51" t="s">
        <v>159</v>
      </c>
      <c r="F40" s="52">
        <v>14000.14</v>
      </c>
      <c r="G40" s="52">
        <v>13361.529999999999</v>
      </c>
      <c r="H40" s="52">
        <v>12899</v>
      </c>
      <c r="I40" s="52">
        <v>12435.19</v>
      </c>
      <c r="J40" s="52">
        <v>11972.619999999999</v>
      </c>
      <c r="K40" s="52">
        <v>8689.08</v>
      </c>
      <c r="L40" s="52">
        <v>0</v>
      </c>
      <c r="M40" s="52">
        <v>0</v>
      </c>
      <c r="N40" s="52">
        <v>73357.56</v>
      </c>
      <c r="O40" s="77"/>
      <c r="P40" s="49"/>
      <c r="Q40" s="49"/>
      <c r="R40" s="49"/>
      <c r="S40" s="49"/>
      <c r="T40" s="49"/>
      <c r="U40" s="49"/>
      <c r="V40" s="49"/>
      <c r="W40" s="49"/>
      <c r="X40" s="49"/>
      <c r="Y40" s="49"/>
      <c r="Z40" s="49"/>
      <c r="AA40" s="49"/>
      <c r="AB40" s="49"/>
      <c r="AC40" s="49"/>
      <c r="AD40" s="49"/>
      <c r="AE40" s="49"/>
      <c r="AF40" s="50"/>
    </row>
    <row r="41" spans="1:32" outlineLevel="1" x14ac:dyDescent="0.3">
      <c r="A41" s="8">
        <v>36</v>
      </c>
      <c r="B41" s="51" t="s">
        <v>160</v>
      </c>
      <c r="C41" s="51" t="s">
        <v>161</v>
      </c>
      <c r="D41" s="51" t="s">
        <v>162</v>
      </c>
      <c r="E41" s="51" t="s">
        <v>163</v>
      </c>
      <c r="F41" s="52">
        <v>4126.96</v>
      </c>
      <c r="G41" s="52">
        <v>4008.27</v>
      </c>
      <c r="H41" s="52">
        <v>3871.8799999999997</v>
      </c>
      <c r="I41" s="52">
        <v>3735.08</v>
      </c>
      <c r="J41" s="52">
        <v>3598.92</v>
      </c>
      <c r="K41" s="52">
        <v>3461.42</v>
      </c>
      <c r="L41" s="52">
        <v>851.40000000000009</v>
      </c>
      <c r="M41" s="52">
        <v>0</v>
      </c>
      <c r="N41" s="52">
        <v>23653.93</v>
      </c>
      <c r="O41" s="77"/>
      <c r="P41" s="49"/>
      <c r="Q41" s="49"/>
      <c r="R41" s="49"/>
      <c r="S41" s="49"/>
      <c r="T41" s="49"/>
      <c r="U41" s="49"/>
      <c r="V41" s="49"/>
      <c r="W41" s="49"/>
      <c r="X41" s="49"/>
      <c r="Y41" s="49"/>
      <c r="Z41" s="49"/>
      <c r="AA41" s="49"/>
      <c r="AB41" s="49"/>
      <c r="AC41" s="49"/>
      <c r="AD41" s="49"/>
      <c r="AE41" s="49"/>
      <c r="AF41" s="50"/>
    </row>
    <row r="42" spans="1:32" outlineLevel="1" x14ac:dyDescent="0.3">
      <c r="A42" s="8">
        <v>37</v>
      </c>
      <c r="B42" s="51" t="s">
        <v>164</v>
      </c>
      <c r="C42" s="51" t="s">
        <v>165</v>
      </c>
      <c r="D42" s="51" t="s">
        <v>166</v>
      </c>
      <c r="E42" s="51" t="s">
        <v>167</v>
      </c>
      <c r="F42" s="52">
        <v>8987.36</v>
      </c>
      <c r="G42" s="52">
        <v>19.64</v>
      </c>
      <c r="H42" s="52">
        <v>0</v>
      </c>
      <c r="I42" s="52">
        <v>0</v>
      </c>
      <c r="J42" s="52">
        <v>0</v>
      </c>
      <c r="K42" s="52">
        <v>0</v>
      </c>
      <c r="L42" s="52">
        <v>0</v>
      </c>
      <c r="M42" s="52">
        <v>0</v>
      </c>
      <c r="N42" s="52">
        <v>9007</v>
      </c>
      <c r="O42" s="77"/>
      <c r="P42" s="49"/>
      <c r="Q42" s="49"/>
      <c r="R42" s="49"/>
      <c r="S42" s="49"/>
      <c r="T42" s="49"/>
      <c r="U42" s="49"/>
      <c r="V42" s="49"/>
      <c r="W42" s="49"/>
      <c r="X42" s="49"/>
      <c r="Y42" s="49"/>
      <c r="Z42" s="49"/>
      <c r="AA42" s="49"/>
      <c r="AB42" s="49"/>
      <c r="AC42" s="49"/>
      <c r="AD42" s="49"/>
      <c r="AE42" s="49"/>
      <c r="AF42" s="50"/>
    </row>
    <row r="43" spans="1:32" outlineLevel="1" x14ac:dyDescent="0.3">
      <c r="A43" s="8">
        <v>38</v>
      </c>
      <c r="B43" s="51" t="s">
        <v>168</v>
      </c>
      <c r="C43" s="51" t="s">
        <v>169</v>
      </c>
      <c r="D43" s="51" t="s">
        <v>170</v>
      </c>
      <c r="E43" s="51" t="s">
        <v>171</v>
      </c>
      <c r="F43" s="52">
        <v>5318.8600000000006</v>
      </c>
      <c r="G43" s="52">
        <v>5122.3</v>
      </c>
      <c r="H43" s="52">
        <v>4926.29</v>
      </c>
      <c r="I43" s="52">
        <v>10.9</v>
      </c>
      <c r="J43" s="52">
        <v>0</v>
      </c>
      <c r="K43" s="52">
        <v>0</v>
      </c>
      <c r="L43" s="52">
        <v>0</v>
      </c>
      <c r="M43" s="52">
        <v>0</v>
      </c>
      <c r="N43" s="52">
        <v>15378.35</v>
      </c>
      <c r="O43" s="77"/>
      <c r="P43" s="49"/>
      <c r="Q43" s="49"/>
      <c r="R43" s="49"/>
      <c r="S43" s="49"/>
      <c r="T43" s="49"/>
      <c r="U43" s="49"/>
      <c r="V43" s="49"/>
      <c r="W43" s="49"/>
      <c r="X43" s="49"/>
      <c r="Y43" s="49"/>
      <c r="Z43" s="49"/>
      <c r="AA43" s="49"/>
      <c r="AB43" s="49"/>
      <c r="AC43" s="49"/>
      <c r="AD43" s="49"/>
      <c r="AE43" s="49"/>
      <c r="AF43" s="50"/>
    </row>
    <row r="44" spans="1:32" outlineLevel="1" x14ac:dyDescent="0.3">
      <c r="A44" s="8">
        <v>39</v>
      </c>
      <c r="B44" s="51" t="s">
        <v>172</v>
      </c>
      <c r="C44" s="51" t="s">
        <v>173</v>
      </c>
      <c r="D44" s="51" t="s">
        <v>174</v>
      </c>
      <c r="E44" s="51" t="s">
        <v>175</v>
      </c>
      <c r="F44" s="52">
        <v>15190.71</v>
      </c>
      <c r="G44" s="52">
        <v>14482.02</v>
      </c>
      <c r="H44" s="52">
        <v>14001.53</v>
      </c>
      <c r="I44" s="52">
        <v>13519.73</v>
      </c>
      <c r="J44" s="52">
        <v>13040.9</v>
      </c>
      <c r="K44" s="52">
        <v>12555.42</v>
      </c>
      <c r="L44" s="52">
        <v>12073.95</v>
      </c>
      <c r="M44" s="52">
        <v>26.380000000000003</v>
      </c>
      <c r="N44" s="52">
        <v>94890.64</v>
      </c>
      <c r="O44" s="77"/>
      <c r="P44" s="49"/>
      <c r="Q44" s="49"/>
      <c r="R44" s="49"/>
      <c r="S44" s="49"/>
      <c r="T44" s="49"/>
      <c r="U44" s="49"/>
      <c r="V44" s="49"/>
      <c r="W44" s="49"/>
      <c r="X44" s="49"/>
      <c r="Y44" s="49"/>
      <c r="Z44" s="49"/>
      <c r="AA44" s="49"/>
      <c r="AB44" s="49"/>
      <c r="AC44" s="49"/>
      <c r="AD44" s="49"/>
      <c r="AE44" s="49"/>
      <c r="AF44" s="50"/>
    </row>
    <row r="45" spans="1:32" outlineLevel="1" x14ac:dyDescent="0.3">
      <c r="A45" s="8">
        <v>40</v>
      </c>
      <c r="B45" s="51" t="s">
        <v>176</v>
      </c>
      <c r="C45" s="51" t="s">
        <v>177</v>
      </c>
      <c r="D45" s="51" t="s">
        <v>178</v>
      </c>
      <c r="E45" s="51" t="s">
        <v>179</v>
      </c>
      <c r="F45" s="52">
        <v>42708.450000000004</v>
      </c>
      <c r="G45" s="52">
        <v>40627.01</v>
      </c>
      <c r="H45" s="52">
        <v>39401.310000000005</v>
      </c>
      <c r="I45" s="52">
        <v>38172.26</v>
      </c>
      <c r="J45" s="52">
        <v>36960.870000000003</v>
      </c>
      <c r="K45" s="52">
        <v>35712.44</v>
      </c>
      <c r="L45" s="52">
        <v>34484.25</v>
      </c>
      <c r="M45" s="52">
        <v>96164.15</v>
      </c>
      <c r="N45" s="52">
        <v>364230.74</v>
      </c>
      <c r="O45" s="77"/>
      <c r="P45" s="49"/>
      <c r="Q45" s="49"/>
      <c r="R45" s="49"/>
      <c r="S45" s="49"/>
      <c r="T45" s="49"/>
      <c r="U45" s="49"/>
      <c r="V45" s="49"/>
      <c r="W45" s="49"/>
      <c r="X45" s="49"/>
      <c r="Y45" s="49"/>
      <c r="Z45" s="49"/>
      <c r="AA45" s="49"/>
      <c r="AB45" s="49"/>
      <c r="AC45" s="49"/>
      <c r="AD45" s="49"/>
      <c r="AE45" s="49"/>
      <c r="AF45" s="50"/>
    </row>
    <row r="46" spans="1:32" outlineLevel="1" x14ac:dyDescent="0.3">
      <c r="A46" s="8">
        <v>41</v>
      </c>
      <c r="B46" s="51" t="s">
        <v>180</v>
      </c>
      <c r="C46" s="51" t="s">
        <v>181</v>
      </c>
      <c r="D46" s="51" t="s">
        <v>182</v>
      </c>
      <c r="E46" s="51" t="s">
        <v>183</v>
      </c>
      <c r="F46" s="52">
        <v>10059.299999999999</v>
      </c>
      <c r="G46" s="52">
        <v>9600.7200000000012</v>
      </c>
      <c r="H46" s="52">
        <v>9279.5</v>
      </c>
      <c r="I46" s="52">
        <v>8957.4</v>
      </c>
      <c r="J46" s="52">
        <v>8637.07</v>
      </c>
      <c r="K46" s="52">
        <v>8312.7900000000009</v>
      </c>
      <c r="L46" s="52">
        <v>6027.71</v>
      </c>
      <c r="M46" s="52">
        <v>0</v>
      </c>
      <c r="N46" s="52">
        <v>60874.49</v>
      </c>
      <c r="O46" s="77"/>
      <c r="P46" s="49"/>
      <c r="Q46" s="49"/>
      <c r="R46" s="49"/>
      <c r="S46" s="49"/>
      <c r="T46" s="49"/>
      <c r="U46" s="49"/>
      <c r="V46" s="49"/>
      <c r="W46" s="49"/>
      <c r="X46" s="49"/>
      <c r="Y46" s="49"/>
      <c r="Z46" s="49"/>
      <c r="AA46" s="49"/>
      <c r="AB46" s="49"/>
      <c r="AC46" s="49"/>
      <c r="AD46" s="49"/>
      <c r="AE46" s="49"/>
      <c r="AF46" s="50"/>
    </row>
    <row r="47" spans="1:32" outlineLevel="1" x14ac:dyDescent="0.3">
      <c r="A47" s="8">
        <v>42</v>
      </c>
      <c r="B47" s="51" t="s">
        <v>184</v>
      </c>
      <c r="C47" s="51" t="s">
        <v>185</v>
      </c>
      <c r="D47" s="51" t="s">
        <v>186</v>
      </c>
      <c r="E47" s="51" t="s">
        <v>187</v>
      </c>
      <c r="F47" s="52">
        <v>6242.05</v>
      </c>
      <c r="G47" s="52">
        <v>5962.28</v>
      </c>
      <c r="H47" s="52">
        <v>5762.82</v>
      </c>
      <c r="I47" s="52">
        <v>5562.79</v>
      </c>
      <c r="J47" s="52">
        <v>5363.85</v>
      </c>
      <c r="K47" s="52">
        <v>5162.45</v>
      </c>
      <c r="L47" s="52">
        <v>3747.32</v>
      </c>
      <c r="M47" s="52">
        <v>0</v>
      </c>
      <c r="N47" s="52">
        <v>37803.56</v>
      </c>
      <c r="O47" s="77"/>
      <c r="P47" s="49"/>
      <c r="Q47" s="49"/>
      <c r="R47" s="49"/>
      <c r="S47" s="49"/>
      <c r="T47" s="49"/>
      <c r="U47" s="49"/>
      <c r="V47" s="49"/>
      <c r="W47" s="49"/>
      <c r="X47" s="49"/>
      <c r="Y47" s="49"/>
      <c r="Z47" s="49"/>
      <c r="AA47" s="49"/>
      <c r="AB47" s="49"/>
      <c r="AC47" s="49"/>
      <c r="AD47" s="49"/>
      <c r="AE47" s="49"/>
      <c r="AF47" s="50"/>
    </row>
    <row r="48" spans="1:32" outlineLevel="1" x14ac:dyDescent="0.3">
      <c r="A48" s="8">
        <v>43</v>
      </c>
      <c r="B48" s="51" t="s">
        <v>188</v>
      </c>
      <c r="C48" s="51" t="s">
        <v>189</v>
      </c>
      <c r="D48" s="51" t="s">
        <v>190</v>
      </c>
      <c r="E48" s="51" t="s">
        <v>187</v>
      </c>
      <c r="F48" s="52">
        <v>6963.6799999999994</v>
      </c>
      <c r="G48" s="52">
        <v>6651.5700000000006</v>
      </c>
      <c r="H48" s="52">
        <v>6429.02</v>
      </c>
      <c r="I48" s="52">
        <v>6205.88</v>
      </c>
      <c r="J48" s="52">
        <v>5983.96</v>
      </c>
      <c r="K48" s="52">
        <v>5759.2599999999993</v>
      </c>
      <c r="L48" s="52">
        <v>4180.55</v>
      </c>
      <c r="M48" s="52">
        <v>0</v>
      </c>
      <c r="N48" s="52">
        <v>42173.920000000006</v>
      </c>
      <c r="O48" s="77"/>
      <c r="P48" s="49"/>
      <c r="Q48" s="49"/>
      <c r="R48" s="49"/>
      <c r="S48" s="49"/>
      <c r="T48" s="49"/>
      <c r="U48" s="49"/>
      <c r="V48" s="49"/>
      <c r="W48" s="49"/>
      <c r="X48" s="49"/>
      <c r="Y48" s="49"/>
      <c r="Z48" s="49"/>
      <c r="AA48" s="49"/>
      <c r="AB48" s="49"/>
      <c r="AC48" s="49"/>
      <c r="AD48" s="49"/>
      <c r="AE48" s="49"/>
      <c r="AF48" s="50"/>
    </row>
    <row r="49" spans="1:32" outlineLevel="1" x14ac:dyDescent="0.3">
      <c r="A49" s="8">
        <v>44</v>
      </c>
      <c r="B49" s="51" t="s">
        <v>191</v>
      </c>
      <c r="C49" s="51" t="s">
        <v>192</v>
      </c>
      <c r="D49" s="51" t="s">
        <v>193</v>
      </c>
      <c r="E49" s="51" t="s">
        <v>194</v>
      </c>
      <c r="F49" s="52">
        <v>38256.29</v>
      </c>
      <c r="G49" s="52">
        <v>37640.869999999995</v>
      </c>
      <c r="H49" s="52">
        <v>36577.579999999994</v>
      </c>
      <c r="I49" s="52">
        <v>35511.4</v>
      </c>
      <c r="J49" s="52">
        <v>34467.090000000004</v>
      </c>
      <c r="K49" s="52">
        <v>33377.520000000004</v>
      </c>
      <c r="L49" s="52">
        <v>32312.07</v>
      </c>
      <c r="M49" s="52">
        <v>152191.62</v>
      </c>
      <c r="N49" s="52">
        <v>400334.44</v>
      </c>
      <c r="O49" s="77"/>
      <c r="P49" s="49"/>
      <c r="Q49" s="49"/>
      <c r="R49" s="49"/>
      <c r="S49" s="49"/>
      <c r="T49" s="49"/>
      <c r="U49" s="49"/>
      <c r="V49" s="49"/>
      <c r="W49" s="49"/>
      <c r="X49" s="49"/>
      <c r="Y49" s="49"/>
      <c r="Z49" s="49"/>
      <c r="AA49" s="49"/>
      <c r="AB49" s="49"/>
      <c r="AC49" s="49"/>
      <c r="AD49" s="49"/>
      <c r="AE49" s="49"/>
      <c r="AF49" s="50"/>
    </row>
    <row r="50" spans="1:32" outlineLevel="1" x14ac:dyDescent="0.3">
      <c r="A50" s="8">
        <v>45</v>
      </c>
      <c r="B50" s="51" t="s">
        <v>195</v>
      </c>
      <c r="C50" s="51" t="s">
        <v>196</v>
      </c>
      <c r="D50" s="51" t="s">
        <v>197</v>
      </c>
      <c r="E50" s="51" t="s">
        <v>198</v>
      </c>
      <c r="F50" s="52">
        <v>8266.7999999999993</v>
      </c>
      <c r="G50" s="52">
        <v>7974.63</v>
      </c>
      <c r="H50" s="52">
        <v>7714.3600000000006</v>
      </c>
      <c r="I50" s="52">
        <v>7453.39</v>
      </c>
      <c r="J50" s="52">
        <v>7194.4000000000005</v>
      </c>
      <c r="K50" s="52">
        <v>6931.1</v>
      </c>
      <c r="L50" s="52">
        <v>6670.2900000000009</v>
      </c>
      <c r="M50" s="52">
        <v>3245.91</v>
      </c>
      <c r="N50" s="52">
        <v>55450.880000000005</v>
      </c>
      <c r="O50" s="77"/>
      <c r="P50" s="49"/>
      <c r="Q50" s="49"/>
      <c r="R50" s="49"/>
      <c r="S50" s="49"/>
      <c r="T50" s="49"/>
      <c r="U50" s="49"/>
      <c r="V50" s="49"/>
      <c r="W50" s="49"/>
      <c r="X50" s="49"/>
      <c r="Y50" s="49"/>
      <c r="Z50" s="49"/>
      <c r="AA50" s="49"/>
      <c r="AB50" s="49"/>
      <c r="AC50" s="49"/>
      <c r="AD50" s="49"/>
      <c r="AE50" s="49"/>
      <c r="AF50" s="50"/>
    </row>
    <row r="51" spans="1:32" outlineLevel="1" x14ac:dyDescent="0.3">
      <c r="A51" s="8">
        <v>46</v>
      </c>
      <c r="B51" s="51" t="s">
        <v>199</v>
      </c>
      <c r="C51" s="51" t="s">
        <v>200</v>
      </c>
      <c r="D51" s="51" t="s">
        <v>201</v>
      </c>
      <c r="E51" s="51" t="s">
        <v>202</v>
      </c>
      <c r="F51" s="52">
        <v>14051.42</v>
      </c>
      <c r="G51" s="52">
        <v>13415.06</v>
      </c>
      <c r="H51" s="52">
        <v>12925.189999999999</v>
      </c>
      <c r="I51" s="52">
        <v>12433.97</v>
      </c>
      <c r="J51" s="52">
        <v>3048.97</v>
      </c>
      <c r="K51" s="52">
        <v>0</v>
      </c>
      <c r="L51" s="52">
        <v>0</v>
      </c>
      <c r="M51" s="52">
        <v>0</v>
      </c>
      <c r="N51" s="52">
        <v>55874.61</v>
      </c>
      <c r="O51" s="77"/>
      <c r="P51" s="49"/>
      <c r="Q51" s="49"/>
      <c r="R51" s="49"/>
      <c r="S51" s="49"/>
      <c r="T51" s="49"/>
      <c r="U51" s="49"/>
      <c r="V51" s="49"/>
      <c r="W51" s="49"/>
      <c r="X51" s="49"/>
      <c r="Y51" s="49"/>
      <c r="Z51" s="49"/>
      <c r="AA51" s="49"/>
      <c r="AB51" s="49"/>
      <c r="AC51" s="49"/>
      <c r="AD51" s="49"/>
      <c r="AE51" s="49"/>
      <c r="AF51" s="50"/>
    </row>
    <row r="52" spans="1:32" outlineLevel="1" x14ac:dyDescent="0.3">
      <c r="A52" s="8">
        <v>47</v>
      </c>
      <c r="B52" s="51" t="s">
        <v>203</v>
      </c>
      <c r="C52" s="51" t="s">
        <v>204</v>
      </c>
      <c r="D52" s="51" t="s">
        <v>205</v>
      </c>
      <c r="E52" s="51" t="s">
        <v>206</v>
      </c>
      <c r="F52" s="52">
        <v>8509.61</v>
      </c>
      <c r="G52" s="52">
        <v>8116.16</v>
      </c>
      <c r="H52" s="52">
        <v>7853.42</v>
      </c>
      <c r="I52" s="52">
        <v>7589.95</v>
      </c>
      <c r="J52" s="52">
        <v>7328.68</v>
      </c>
      <c r="K52" s="52">
        <v>7062.6900000000005</v>
      </c>
      <c r="L52" s="52">
        <v>6799.4699999999993</v>
      </c>
      <c r="M52" s="52">
        <v>4930.1399999999994</v>
      </c>
      <c r="N52" s="52">
        <v>58190.12000000001</v>
      </c>
      <c r="O52" s="77"/>
      <c r="P52" s="49"/>
      <c r="Q52" s="49"/>
      <c r="R52" s="49"/>
      <c r="S52" s="49"/>
      <c r="T52" s="49"/>
      <c r="U52" s="49"/>
      <c r="V52" s="49"/>
      <c r="W52" s="49"/>
      <c r="X52" s="49"/>
      <c r="Y52" s="49"/>
      <c r="Z52" s="49"/>
      <c r="AA52" s="49"/>
      <c r="AB52" s="49"/>
      <c r="AC52" s="49"/>
      <c r="AD52" s="49"/>
      <c r="AE52" s="49"/>
      <c r="AF52" s="50"/>
    </row>
    <row r="53" spans="1:32" outlineLevel="1" x14ac:dyDescent="0.3">
      <c r="A53" s="8">
        <v>48</v>
      </c>
      <c r="B53" s="51" t="s">
        <v>207</v>
      </c>
      <c r="C53" s="51" t="s">
        <v>208</v>
      </c>
      <c r="D53" s="51" t="s">
        <v>209</v>
      </c>
      <c r="E53" s="51" t="s">
        <v>210</v>
      </c>
      <c r="F53" s="52">
        <v>7541.54</v>
      </c>
      <c r="G53" s="52">
        <v>7200.2300000000005</v>
      </c>
      <c r="H53" s="52">
        <v>6967.1500000000005</v>
      </c>
      <c r="I53" s="52">
        <v>6733.4299999999994</v>
      </c>
      <c r="J53" s="52">
        <v>6501.63</v>
      </c>
      <c r="K53" s="52">
        <v>6265.65</v>
      </c>
      <c r="L53" s="52">
        <v>6032.11</v>
      </c>
      <c r="M53" s="52">
        <v>4378.57</v>
      </c>
      <c r="N53" s="52">
        <v>51620.310000000005</v>
      </c>
      <c r="O53" s="77"/>
      <c r="P53" s="49"/>
      <c r="Q53" s="49"/>
      <c r="R53" s="49"/>
      <c r="S53" s="49"/>
      <c r="T53" s="49"/>
      <c r="U53" s="49"/>
      <c r="V53" s="49"/>
      <c r="W53" s="49"/>
      <c r="X53" s="49"/>
      <c r="Y53" s="49"/>
      <c r="Z53" s="49"/>
      <c r="AA53" s="49"/>
      <c r="AB53" s="49"/>
      <c r="AC53" s="49"/>
      <c r="AD53" s="49"/>
      <c r="AE53" s="49"/>
      <c r="AF53" s="50"/>
    </row>
    <row r="54" spans="1:32" outlineLevel="1" x14ac:dyDescent="0.3">
      <c r="A54" s="8">
        <v>49</v>
      </c>
      <c r="B54" s="51" t="s">
        <v>211</v>
      </c>
      <c r="C54" s="51" t="s">
        <v>212</v>
      </c>
      <c r="D54" s="51" t="s">
        <v>213</v>
      </c>
      <c r="E54" s="51" t="s">
        <v>214</v>
      </c>
      <c r="F54" s="52">
        <v>50637.760000000002</v>
      </c>
      <c r="G54" s="52">
        <v>49999.63</v>
      </c>
      <c r="H54" s="52">
        <v>48671.81</v>
      </c>
      <c r="I54" s="52">
        <v>47340.35</v>
      </c>
      <c r="J54" s="52">
        <v>46044.43</v>
      </c>
      <c r="K54" s="52">
        <v>44675.590000000004</v>
      </c>
      <c r="L54" s="52">
        <v>43345.05</v>
      </c>
      <c r="M54" s="52">
        <v>282741.93</v>
      </c>
      <c r="N54" s="52">
        <v>613456.54999999993</v>
      </c>
      <c r="O54" s="77"/>
      <c r="P54" s="49"/>
      <c r="Q54" s="49"/>
      <c r="R54" s="49"/>
      <c r="S54" s="49"/>
      <c r="T54" s="49"/>
      <c r="U54" s="49"/>
      <c r="V54" s="49"/>
      <c r="W54" s="49"/>
      <c r="X54" s="49"/>
      <c r="Y54" s="49"/>
      <c r="Z54" s="49"/>
      <c r="AA54" s="49"/>
      <c r="AB54" s="49"/>
      <c r="AC54" s="49"/>
      <c r="AD54" s="49"/>
      <c r="AE54" s="49"/>
      <c r="AF54" s="50"/>
    </row>
    <row r="55" spans="1:32" outlineLevel="1" x14ac:dyDescent="0.3">
      <c r="A55" s="8">
        <v>50</v>
      </c>
      <c r="B55" s="51" t="s">
        <v>215</v>
      </c>
      <c r="C55" s="51" t="s">
        <v>216</v>
      </c>
      <c r="D55" s="51" t="s">
        <v>217</v>
      </c>
      <c r="E55" s="51" t="s">
        <v>218</v>
      </c>
      <c r="F55" s="52">
        <v>17176.18</v>
      </c>
      <c r="G55" s="52">
        <v>16741.91</v>
      </c>
      <c r="H55" s="52">
        <v>16212.820000000002</v>
      </c>
      <c r="I55" s="52">
        <v>15682.26</v>
      </c>
      <c r="J55" s="52">
        <v>15157.19</v>
      </c>
      <c r="K55" s="52">
        <v>14620.47</v>
      </c>
      <c r="L55" s="52">
        <v>14090.289999999999</v>
      </c>
      <c r="M55" s="52">
        <v>20150.79</v>
      </c>
      <c r="N55" s="52">
        <v>129831.90999999999</v>
      </c>
      <c r="O55" s="77"/>
      <c r="P55" s="49"/>
      <c r="Q55" s="49"/>
      <c r="R55" s="49"/>
      <c r="S55" s="49"/>
      <c r="T55" s="49"/>
      <c r="U55" s="49"/>
      <c r="V55" s="49"/>
      <c r="W55" s="49"/>
      <c r="X55" s="49"/>
      <c r="Y55" s="49"/>
      <c r="Z55" s="49"/>
      <c r="AA55" s="49"/>
      <c r="AB55" s="49"/>
      <c r="AC55" s="49"/>
      <c r="AD55" s="49"/>
      <c r="AE55" s="49"/>
      <c r="AF55" s="50"/>
    </row>
    <row r="56" spans="1:32" outlineLevel="1" x14ac:dyDescent="0.3">
      <c r="A56" s="8">
        <v>51</v>
      </c>
      <c r="B56" s="51" t="s">
        <v>219</v>
      </c>
      <c r="C56" s="51" t="s">
        <v>220</v>
      </c>
      <c r="D56" s="51" t="s">
        <v>221</v>
      </c>
      <c r="E56" s="51" t="s">
        <v>222</v>
      </c>
      <c r="F56" s="52">
        <v>21963.53</v>
      </c>
      <c r="G56" s="52">
        <v>21048.44</v>
      </c>
      <c r="H56" s="52">
        <v>20443.259999999998</v>
      </c>
      <c r="I56" s="52">
        <v>19836.419999999998</v>
      </c>
      <c r="J56" s="52">
        <v>19240.990000000002</v>
      </c>
      <c r="K56" s="52">
        <v>18621.879999999997</v>
      </c>
      <c r="L56" s="52">
        <v>18015.460000000003</v>
      </c>
      <c r="M56" s="52">
        <v>75563.14</v>
      </c>
      <c r="N56" s="52">
        <v>214733.12</v>
      </c>
      <c r="O56" s="77"/>
      <c r="P56" s="49"/>
      <c r="Q56" s="49"/>
      <c r="R56" s="49"/>
      <c r="S56" s="49"/>
      <c r="T56" s="49"/>
      <c r="U56" s="49"/>
      <c r="V56" s="49"/>
      <c r="W56" s="49"/>
      <c r="X56" s="49"/>
      <c r="Y56" s="49"/>
      <c r="Z56" s="49"/>
      <c r="AA56" s="49"/>
      <c r="AB56" s="49"/>
      <c r="AC56" s="49"/>
      <c r="AD56" s="49"/>
      <c r="AE56" s="49"/>
      <c r="AF56" s="50"/>
    </row>
    <row r="57" spans="1:32" outlineLevel="1" x14ac:dyDescent="0.3">
      <c r="A57" s="8">
        <v>52</v>
      </c>
      <c r="B57" s="51" t="s">
        <v>223</v>
      </c>
      <c r="C57" s="51" t="s">
        <v>224</v>
      </c>
      <c r="D57" s="51" t="s">
        <v>225</v>
      </c>
      <c r="E57" s="51" t="s">
        <v>222</v>
      </c>
      <c r="F57" s="52">
        <v>9462.909999999998</v>
      </c>
      <c r="G57" s="52">
        <v>9068.8700000000008</v>
      </c>
      <c r="H57" s="52">
        <v>8795.27</v>
      </c>
      <c r="I57" s="52">
        <v>8520.9200000000019</v>
      </c>
      <c r="J57" s="52">
        <v>8250.48</v>
      </c>
      <c r="K57" s="52">
        <v>7971.8300000000008</v>
      </c>
      <c r="L57" s="52">
        <v>7697.67</v>
      </c>
      <c r="M57" s="52">
        <v>21466.01</v>
      </c>
      <c r="N57" s="52">
        <v>81233.960000000006</v>
      </c>
      <c r="O57" s="77"/>
      <c r="P57" s="49"/>
      <c r="Q57" s="49"/>
      <c r="R57" s="49"/>
      <c r="S57" s="49"/>
      <c r="T57" s="49"/>
      <c r="U57" s="49"/>
      <c r="V57" s="49"/>
      <c r="W57" s="49"/>
      <c r="X57" s="49"/>
      <c r="Y57" s="49"/>
      <c r="Z57" s="49"/>
      <c r="AA57" s="49"/>
      <c r="AB57" s="49"/>
      <c r="AC57" s="49"/>
      <c r="AD57" s="49"/>
      <c r="AE57" s="49"/>
      <c r="AF57" s="50"/>
    </row>
    <row r="58" spans="1:32" outlineLevel="1" x14ac:dyDescent="0.3">
      <c r="A58" s="8">
        <v>53</v>
      </c>
      <c r="B58" s="51" t="s">
        <v>226</v>
      </c>
      <c r="C58" s="51" t="s">
        <v>227</v>
      </c>
      <c r="D58" s="51" t="s">
        <v>228</v>
      </c>
      <c r="E58" s="51" t="s">
        <v>229</v>
      </c>
      <c r="F58" s="52">
        <v>19084.88</v>
      </c>
      <c r="G58" s="52">
        <v>18289.93</v>
      </c>
      <c r="H58" s="52">
        <v>17711.920000000002</v>
      </c>
      <c r="I58" s="52">
        <v>17132.36</v>
      </c>
      <c r="J58" s="52">
        <v>16558.689999999999</v>
      </c>
      <c r="K58" s="52">
        <v>15972.35</v>
      </c>
      <c r="L58" s="52">
        <v>15393.150000000001</v>
      </c>
      <c r="M58" s="52">
        <v>22038.63</v>
      </c>
      <c r="N58" s="52">
        <v>142181.91</v>
      </c>
      <c r="O58" s="77"/>
      <c r="P58" s="49"/>
      <c r="Q58" s="49"/>
      <c r="R58" s="49"/>
      <c r="S58" s="49"/>
      <c r="T58" s="49"/>
      <c r="U58" s="49"/>
      <c r="V58" s="49"/>
      <c r="W58" s="49"/>
      <c r="X58" s="49"/>
      <c r="Y58" s="49"/>
      <c r="Z58" s="49"/>
      <c r="AA58" s="49"/>
      <c r="AB58" s="49"/>
      <c r="AC58" s="49"/>
      <c r="AD58" s="49"/>
      <c r="AE58" s="49"/>
      <c r="AF58" s="50"/>
    </row>
    <row r="59" spans="1:32" outlineLevel="1" x14ac:dyDescent="0.3">
      <c r="A59" s="8">
        <v>54</v>
      </c>
      <c r="B59" s="51" t="s">
        <v>230</v>
      </c>
      <c r="C59" s="51" t="s">
        <v>231</v>
      </c>
      <c r="D59" s="51" t="s">
        <v>232</v>
      </c>
      <c r="E59" s="51" t="s">
        <v>229</v>
      </c>
      <c r="F59" s="52">
        <v>31659.5</v>
      </c>
      <c r="G59" s="52">
        <v>30340.74</v>
      </c>
      <c r="H59" s="52">
        <v>29381.919999999998</v>
      </c>
      <c r="I59" s="52">
        <v>28420.429999999997</v>
      </c>
      <c r="J59" s="52">
        <v>27468.829999999998</v>
      </c>
      <c r="K59" s="52">
        <v>26496.18</v>
      </c>
      <c r="L59" s="52">
        <v>25535.34</v>
      </c>
      <c r="M59" s="52">
        <v>36559.4</v>
      </c>
      <c r="N59" s="52">
        <v>235862.34</v>
      </c>
      <c r="O59" s="77"/>
      <c r="P59" s="49"/>
      <c r="Q59" s="49"/>
      <c r="R59" s="49"/>
      <c r="S59" s="49"/>
      <c r="T59" s="49"/>
      <c r="U59" s="49"/>
      <c r="V59" s="49"/>
      <c r="W59" s="49"/>
      <c r="X59" s="49"/>
      <c r="Y59" s="49"/>
      <c r="Z59" s="49"/>
      <c r="AA59" s="49"/>
      <c r="AB59" s="49"/>
      <c r="AC59" s="49"/>
      <c r="AD59" s="49"/>
      <c r="AE59" s="49"/>
      <c r="AF59" s="50"/>
    </row>
    <row r="60" spans="1:32" outlineLevel="1" x14ac:dyDescent="0.3">
      <c r="A60" s="8">
        <v>55</v>
      </c>
      <c r="B60" s="51" t="s">
        <v>233</v>
      </c>
      <c r="C60" s="51" t="s">
        <v>234</v>
      </c>
      <c r="D60" s="51" t="s">
        <v>235</v>
      </c>
      <c r="E60" s="51" t="s">
        <v>236</v>
      </c>
      <c r="F60" s="52">
        <v>38314.03</v>
      </c>
      <c r="G60" s="52">
        <v>36579.89</v>
      </c>
      <c r="H60" s="52">
        <v>35423.879999999997</v>
      </c>
      <c r="I60" s="52">
        <v>34264.659999999996</v>
      </c>
      <c r="J60" s="52">
        <v>33117.4</v>
      </c>
      <c r="K60" s="52">
        <v>31944.720000000001</v>
      </c>
      <c r="L60" s="52">
        <v>30786.31</v>
      </c>
      <c r="M60" s="52">
        <v>44077.29</v>
      </c>
      <c r="N60" s="52">
        <v>284508.18</v>
      </c>
      <c r="O60" s="77"/>
      <c r="P60" s="49"/>
      <c r="Q60" s="49"/>
      <c r="R60" s="49"/>
      <c r="S60" s="49"/>
      <c r="T60" s="49"/>
      <c r="U60" s="49"/>
      <c r="V60" s="49"/>
      <c r="W60" s="49"/>
      <c r="X60" s="49"/>
      <c r="Y60" s="49"/>
      <c r="Z60" s="49"/>
      <c r="AA60" s="49"/>
      <c r="AB60" s="49"/>
      <c r="AC60" s="49"/>
      <c r="AD60" s="49"/>
      <c r="AE60" s="49"/>
      <c r="AF60" s="50"/>
    </row>
    <row r="61" spans="1:32" outlineLevel="1" x14ac:dyDescent="0.3">
      <c r="A61" s="8">
        <v>56</v>
      </c>
      <c r="B61" s="51" t="s">
        <v>237</v>
      </c>
      <c r="C61" s="51" t="s">
        <v>238</v>
      </c>
      <c r="D61" s="51" t="s">
        <v>239</v>
      </c>
      <c r="E61" s="51" t="s">
        <v>240</v>
      </c>
      <c r="F61" s="52">
        <v>17885.019999999997</v>
      </c>
      <c r="G61" s="52">
        <v>17063.55</v>
      </c>
      <c r="H61" s="52">
        <v>16472.849999999999</v>
      </c>
      <c r="I61" s="52">
        <v>15880.53</v>
      </c>
      <c r="J61" s="52">
        <v>15289.84</v>
      </c>
      <c r="K61" s="52">
        <v>11096.529999999999</v>
      </c>
      <c r="L61" s="52">
        <v>0</v>
      </c>
      <c r="M61" s="52">
        <v>0</v>
      </c>
      <c r="N61" s="52">
        <v>93688.319999999992</v>
      </c>
      <c r="O61" s="77"/>
      <c r="P61" s="49"/>
      <c r="Q61" s="49"/>
      <c r="R61" s="49"/>
      <c r="S61" s="49"/>
      <c r="T61" s="49"/>
      <c r="U61" s="49"/>
      <c r="V61" s="49"/>
      <c r="W61" s="49"/>
      <c r="X61" s="49"/>
      <c r="Y61" s="49"/>
      <c r="Z61" s="49"/>
      <c r="AA61" s="49"/>
      <c r="AB61" s="49"/>
      <c r="AC61" s="49"/>
      <c r="AD61" s="49"/>
      <c r="AE61" s="49"/>
      <c r="AF61" s="50"/>
    </row>
    <row r="62" spans="1:32" outlineLevel="1" x14ac:dyDescent="0.3">
      <c r="A62" s="8">
        <v>57</v>
      </c>
      <c r="B62" s="51" t="s">
        <v>241</v>
      </c>
      <c r="C62" s="51" t="s">
        <v>242</v>
      </c>
      <c r="D62" s="51" t="s">
        <v>243</v>
      </c>
      <c r="E62" s="51" t="s">
        <v>240</v>
      </c>
      <c r="F62" s="52">
        <v>135915.69999999998</v>
      </c>
      <c r="G62" s="52">
        <v>129012.92</v>
      </c>
      <c r="H62" s="52">
        <v>125697.08</v>
      </c>
      <c r="I62" s="52">
        <v>122372.13</v>
      </c>
      <c r="J62" s="52">
        <v>119147.29000000001</v>
      </c>
      <c r="K62" s="52">
        <v>115717.66</v>
      </c>
      <c r="L62" s="52">
        <v>112394.98000000001</v>
      </c>
      <c r="M62" s="52">
        <v>841988.34</v>
      </c>
      <c r="N62" s="52">
        <v>1702246.0999999999</v>
      </c>
      <c r="O62" s="77"/>
      <c r="P62" s="49"/>
      <c r="Q62" s="49"/>
      <c r="R62" s="49"/>
      <c r="S62" s="49"/>
      <c r="T62" s="49"/>
      <c r="U62" s="49"/>
      <c r="V62" s="49"/>
      <c r="W62" s="49"/>
      <c r="X62" s="49"/>
      <c r="Y62" s="49"/>
      <c r="Z62" s="49"/>
      <c r="AA62" s="49"/>
      <c r="AB62" s="49"/>
      <c r="AC62" s="49"/>
      <c r="AD62" s="49"/>
      <c r="AE62" s="49"/>
      <c r="AF62" s="50"/>
    </row>
    <row r="63" spans="1:32" outlineLevel="1" x14ac:dyDescent="0.3">
      <c r="A63" s="8">
        <v>58</v>
      </c>
      <c r="B63" s="51" t="s">
        <v>244</v>
      </c>
      <c r="C63" s="51" t="s">
        <v>245</v>
      </c>
      <c r="D63" s="51" t="s">
        <v>246</v>
      </c>
      <c r="E63" s="51" t="s">
        <v>247</v>
      </c>
      <c r="F63" s="52">
        <v>68197.180000000008</v>
      </c>
      <c r="G63" s="52">
        <v>65760.710000000006</v>
      </c>
      <c r="H63" s="52">
        <v>63407.759999999995</v>
      </c>
      <c r="I63" s="52">
        <v>61225.799999999996</v>
      </c>
      <c r="J63" s="52">
        <v>59057.310000000005</v>
      </c>
      <c r="K63" s="52">
        <v>56858.92</v>
      </c>
      <c r="L63" s="52">
        <v>54678.439999999995</v>
      </c>
      <c r="M63" s="52">
        <v>119.48</v>
      </c>
      <c r="N63" s="52">
        <v>429305.59999999998</v>
      </c>
      <c r="O63" s="77"/>
      <c r="P63" s="49"/>
      <c r="Q63" s="49"/>
      <c r="R63" s="49"/>
      <c r="S63" s="49"/>
      <c r="T63" s="49"/>
      <c r="U63" s="49"/>
      <c r="V63" s="49"/>
      <c r="W63" s="49"/>
      <c r="X63" s="49"/>
      <c r="Y63" s="49"/>
      <c r="Z63" s="49"/>
      <c r="AA63" s="49"/>
      <c r="AB63" s="49"/>
      <c r="AC63" s="49"/>
      <c r="AD63" s="49"/>
      <c r="AE63" s="49"/>
      <c r="AF63" s="50"/>
    </row>
    <row r="64" spans="1:32" outlineLevel="1" x14ac:dyDescent="0.3">
      <c r="A64" s="8">
        <v>59</v>
      </c>
      <c r="B64" s="51" t="s">
        <v>248</v>
      </c>
      <c r="C64" s="51" t="s">
        <v>249</v>
      </c>
      <c r="D64" s="51" t="s">
        <v>250</v>
      </c>
      <c r="E64" s="51" t="s">
        <v>251</v>
      </c>
      <c r="F64" s="52">
        <v>14774.369999999999</v>
      </c>
      <c r="G64" s="52">
        <v>14330.76</v>
      </c>
      <c r="H64" s="52">
        <v>13807.43</v>
      </c>
      <c r="I64" s="52">
        <v>13282.689999999999</v>
      </c>
      <c r="J64" s="52">
        <v>3245.61</v>
      </c>
      <c r="K64" s="52">
        <v>0</v>
      </c>
      <c r="L64" s="52">
        <v>0</v>
      </c>
      <c r="M64" s="52">
        <v>0</v>
      </c>
      <c r="N64" s="52">
        <v>59440.86</v>
      </c>
      <c r="O64" s="77"/>
      <c r="P64" s="49"/>
      <c r="Q64" s="49"/>
      <c r="R64" s="49"/>
      <c r="S64" s="49"/>
      <c r="T64" s="49"/>
      <c r="U64" s="49"/>
      <c r="V64" s="49"/>
      <c r="W64" s="49"/>
      <c r="X64" s="49"/>
      <c r="Y64" s="49"/>
      <c r="Z64" s="49"/>
      <c r="AA64" s="49"/>
      <c r="AB64" s="49"/>
      <c r="AC64" s="49"/>
      <c r="AD64" s="49"/>
      <c r="AE64" s="49"/>
      <c r="AF64" s="50"/>
    </row>
    <row r="65" spans="1:32" outlineLevel="1" x14ac:dyDescent="0.3">
      <c r="A65" s="8">
        <v>60</v>
      </c>
      <c r="B65" s="51" t="s">
        <v>252</v>
      </c>
      <c r="C65" s="51" t="s">
        <v>253</v>
      </c>
      <c r="D65" s="51" t="s">
        <v>254</v>
      </c>
      <c r="E65" s="51" t="s">
        <v>255</v>
      </c>
      <c r="F65" s="52">
        <v>25941</v>
      </c>
      <c r="G65" s="52">
        <v>25124.31</v>
      </c>
      <c r="H65" s="52">
        <v>24269.420000000002</v>
      </c>
      <c r="I65" s="52">
        <v>23412.14</v>
      </c>
      <c r="J65" s="52">
        <v>22558.44</v>
      </c>
      <c r="K65" s="52">
        <v>21696.45</v>
      </c>
      <c r="L65" s="52">
        <v>5320.26</v>
      </c>
      <c r="M65" s="52">
        <v>0</v>
      </c>
      <c r="N65" s="52">
        <v>148322.02000000002</v>
      </c>
      <c r="O65" s="77"/>
      <c r="P65" s="49"/>
      <c r="Q65" s="49"/>
      <c r="R65" s="49"/>
      <c r="S65" s="49"/>
      <c r="T65" s="49"/>
      <c r="U65" s="49"/>
      <c r="V65" s="49"/>
      <c r="W65" s="49"/>
      <c r="X65" s="49"/>
      <c r="Y65" s="49"/>
      <c r="Z65" s="49"/>
      <c r="AA65" s="49"/>
      <c r="AB65" s="49"/>
      <c r="AC65" s="49"/>
      <c r="AD65" s="49"/>
      <c r="AE65" s="49"/>
      <c r="AF65" s="50"/>
    </row>
    <row r="66" spans="1:32" outlineLevel="1" x14ac:dyDescent="0.3">
      <c r="A66" s="8">
        <v>61</v>
      </c>
      <c r="B66" s="51" t="s">
        <v>256</v>
      </c>
      <c r="C66" s="51" t="s">
        <v>257</v>
      </c>
      <c r="D66" s="51" t="s">
        <v>258</v>
      </c>
      <c r="E66" s="51" t="s">
        <v>259</v>
      </c>
      <c r="F66" s="52">
        <v>22232.79</v>
      </c>
      <c r="G66" s="52">
        <v>21520.170000000002</v>
      </c>
      <c r="H66" s="52">
        <v>20860.96</v>
      </c>
      <c r="I66" s="52">
        <v>20199.940000000002</v>
      </c>
      <c r="J66" s="52">
        <v>19547.48</v>
      </c>
      <c r="K66" s="52">
        <v>18876.989999999998</v>
      </c>
      <c r="L66" s="52">
        <v>18216.400000000001</v>
      </c>
      <c r="M66" s="52">
        <v>42665.479999999996</v>
      </c>
      <c r="N66" s="52">
        <v>184120.21000000002</v>
      </c>
      <c r="O66" s="77"/>
      <c r="P66" s="49"/>
      <c r="Q66" s="49"/>
      <c r="R66" s="49"/>
      <c r="S66" s="49"/>
      <c r="T66" s="49"/>
      <c r="U66" s="49"/>
      <c r="V66" s="49"/>
      <c r="W66" s="49"/>
      <c r="X66" s="49"/>
      <c r="Y66" s="49"/>
      <c r="Z66" s="49"/>
      <c r="AA66" s="49"/>
      <c r="AB66" s="49"/>
      <c r="AC66" s="49"/>
      <c r="AD66" s="49"/>
      <c r="AE66" s="49"/>
      <c r="AF66" s="50"/>
    </row>
    <row r="67" spans="1:32" outlineLevel="1" x14ac:dyDescent="0.3">
      <c r="A67" s="8">
        <v>62</v>
      </c>
      <c r="B67" s="51" t="s">
        <v>260</v>
      </c>
      <c r="C67" s="51" t="s">
        <v>261</v>
      </c>
      <c r="D67" s="51" t="s">
        <v>262</v>
      </c>
      <c r="E67" s="51" t="s">
        <v>263</v>
      </c>
      <c r="F67" s="52">
        <v>7666.9699999999993</v>
      </c>
      <c r="G67" s="52">
        <v>7404.630000000001</v>
      </c>
      <c r="H67" s="52">
        <v>7177.8</v>
      </c>
      <c r="I67" s="52">
        <v>6950.35</v>
      </c>
      <c r="J67" s="52">
        <v>6725.87</v>
      </c>
      <c r="K67" s="52">
        <v>6495.1799999999994</v>
      </c>
      <c r="L67" s="52">
        <v>6267.8700000000008</v>
      </c>
      <c r="M67" s="52">
        <v>14684.949999999999</v>
      </c>
      <c r="N67" s="52">
        <v>63373.62</v>
      </c>
      <c r="O67" s="77"/>
      <c r="P67" s="49"/>
      <c r="Q67" s="49"/>
      <c r="R67" s="49"/>
      <c r="S67" s="49"/>
      <c r="T67" s="49"/>
      <c r="U67" s="49"/>
      <c r="V67" s="49"/>
      <c r="W67" s="49"/>
      <c r="X67" s="49"/>
      <c r="Y67" s="49"/>
      <c r="Z67" s="49"/>
      <c r="AA67" s="49"/>
      <c r="AB67" s="49"/>
      <c r="AC67" s="49"/>
      <c r="AD67" s="49"/>
      <c r="AE67" s="49"/>
      <c r="AF67" s="50"/>
    </row>
    <row r="68" spans="1:32" outlineLevel="1" x14ac:dyDescent="0.3">
      <c r="A68" s="8">
        <v>63</v>
      </c>
      <c r="B68" s="51" t="s">
        <v>264</v>
      </c>
      <c r="C68" s="51" t="s">
        <v>265</v>
      </c>
      <c r="D68" s="51" t="s">
        <v>266</v>
      </c>
      <c r="E68" s="51" t="s">
        <v>267</v>
      </c>
      <c r="F68" s="52">
        <v>22026.66</v>
      </c>
      <c r="G68" s="52">
        <v>21232.54</v>
      </c>
      <c r="H68" s="52">
        <v>20516.18</v>
      </c>
      <c r="I68" s="52">
        <v>19797.849999999999</v>
      </c>
      <c r="J68" s="52">
        <v>19082.960000000003</v>
      </c>
      <c r="K68" s="52">
        <v>18360.18</v>
      </c>
      <c r="L68" s="52">
        <v>8934.49</v>
      </c>
      <c r="M68" s="52">
        <v>0</v>
      </c>
      <c r="N68" s="52">
        <v>129950.86</v>
      </c>
      <c r="O68" s="77"/>
      <c r="P68" s="49"/>
      <c r="Q68" s="49"/>
      <c r="R68" s="49"/>
      <c r="S68" s="49"/>
      <c r="T68" s="49"/>
      <c r="U68" s="49"/>
      <c r="V68" s="49"/>
      <c r="W68" s="49"/>
      <c r="X68" s="49"/>
      <c r="Y68" s="49"/>
      <c r="Z68" s="49"/>
      <c r="AA68" s="49"/>
      <c r="AB68" s="49"/>
      <c r="AC68" s="49"/>
      <c r="AD68" s="49"/>
      <c r="AE68" s="49"/>
      <c r="AF68" s="50"/>
    </row>
    <row r="69" spans="1:32" outlineLevel="1" x14ac:dyDescent="0.3">
      <c r="A69" s="8">
        <v>64</v>
      </c>
      <c r="B69" s="51" t="s">
        <v>268</v>
      </c>
      <c r="C69" s="51" t="s">
        <v>269</v>
      </c>
      <c r="D69" s="51" t="s">
        <v>270</v>
      </c>
      <c r="E69" s="51" t="s">
        <v>271</v>
      </c>
      <c r="F69" s="52">
        <v>24488.29</v>
      </c>
      <c r="G69" s="52">
        <v>23595.83</v>
      </c>
      <c r="H69" s="52">
        <v>22873.02</v>
      </c>
      <c r="I69" s="52">
        <v>22148.260000000002</v>
      </c>
      <c r="J69" s="52">
        <v>21432.890000000003</v>
      </c>
      <c r="K69" s="52">
        <v>20697.7</v>
      </c>
      <c r="L69" s="52">
        <v>19973.41</v>
      </c>
      <c r="M69" s="52">
        <v>46810.87</v>
      </c>
      <c r="N69" s="52">
        <v>202020.27</v>
      </c>
      <c r="O69" s="77"/>
      <c r="P69" s="49"/>
      <c r="Q69" s="49"/>
      <c r="R69" s="49"/>
      <c r="S69" s="49"/>
      <c r="T69" s="49"/>
      <c r="U69" s="49"/>
      <c r="V69" s="49"/>
      <c r="W69" s="49"/>
      <c r="X69" s="49"/>
      <c r="Y69" s="49"/>
      <c r="Z69" s="49"/>
      <c r="AA69" s="49"/>
      <c r="AB69" s="49"/>
      <c r="AC69" s="49"/>
      <c r="AD69" s="49"/>
      <c r="AE69" s="49"/>
      <c r="AF69" s="50"/>
    </row>
    <row r="70" spans="1:32" outlineLevel="1" x14ac:dyDescent="0.3">
      <c r="A70" s="8">
        <v>65</v>
      </c>
      <c r="B70" s="51" t="s">
        <v>272</v>
      </c>
      <c r="C70" s="51" t="s">
        <v>273</v>
      </c>
      <c r="D70" s="51" t="s">
        <v>274</v>
      </c>
      <c r="E70" s="51" t="s">
        <v>275</v>
      </c>
      <c r="F70" s="52">
        <v>28135.57</v>
      </c>
      <c r="G70" s="52">
        <v>26854.52</v>
      </c>
      <c r="H70" s="52">
        <v>26031.89</v>
      </c>
      <c r="I70" s="52">
        <v>25207.02</v>
      </c>
      <c r="J70" s="52">
        <v>24392.85</v>
      </c>
      <c r="K70" s="52">
        <v>23556.120000000003</v>
      </c>
      <c r="L70" s="52">
        <v>22731.83</v>
      </c>
      <c r="M70" s="52">
        <v>53275.649999999994</v>
      </c>
      <c r="N70" s="52">
        <v>230185.44999999998</v>
      </c>
      <c r="O70" s="77"/>
      <c r="P70" s="49"/>
      <c r="Q70" s="49"/>
      <c r="R70" s="49"/>
      <c r="S70" s="49"/>
      <c r="T70" s="49"/>
      <c r="U70" s="49"/>
      <c r="V70" s="49"/>
      <c r="W70" s="49"/>
      <c r="X70" s="49"/>
      <c r="Y70" s="49"/>
      <c r="Z70" s="49"/>
      <c r="AA70" s="49"/>
      <c r="AB70" s="49"/>
      <c r="AC70" s="49"/>
      <c r="AD70" s="49"/>
      <c r="AE70" s="49"/>
      <c r="AF70" s="50"/>
    </row>
    <row r="71" spans="1:32" outlineLevel="1" x14ac:dyDescent="0.3">
      <c r="A71" s="8">
        <v>66</v>
      </c>
      <c r="B71" s="51" t="s">
        <v>276</v>
      </c>
      <c r="C71" s="51" t="s">
        <v>277</v>
      </c>
      <c r="D71" s="51" t="s">
        <v>278</v>
      </c>
      <c r="E71" s="51" t="s">
        <v>275</v>
      </c>
      <c r="F71" s="52">
        <v>15780.49</v>
      </c>
      <c r="G71" s="52">
        <v>15061.97</v>
      </c>
      <c r="H71" s="52">
        <v>14600.609999999999</v>
      </c>
      <c r="I71" s="52">
        <v>14137.91</v>
      </c>
      <c r="J71" s="52">
        <v>13681.310000000001</v>
      </c>
      <c r="K71" s="52">
        <v>13211.99</v>
      </c>
      <c r="L71" s="52">
        <v>12749.66</v>
      </c>
      <c r="M71" s="52">
        <v>29880.890000000003</v>
      </c>
      <c r="N71" s="52">
        <v>129104.83</v>
      </c>
      <c r="O71" s="77"/>
      <c r="P71" s="49"/>
      <c r="Q71" s="49"/>
      <c r="R71" s="49"/>
      <c r="S71" s="49"/>
      <c r="T71" s="49"/>
      <c r="U71" s="49"/>
      <c r="V71" s="49"/>
      <c r="W71" s="49"/>
      <c r="X71" s="49"/>
      <c r="Y71" s="49"/>
      <c r="Z71" s="49"/>
      <c r="AA71" s="49"/>
      <c r="AB71" s="49"/>
      <c r="AC71" s="49"/>
      <c r="AD71" s="49"/>
      <c r="AE71" s="49"/>
      <c r="AF71" s="50"/>
    </row>
    <row r="72" spans="1:32" outlineLevel="1" x14ac:dyDescent="0.3">
      <c r="A72" s="8">
        <v>67</v>
      </c>
      <c r="B72" s="51" t="s">
        <v>279</v>
      </c>
      <c r="C72" s="51" t="s">
        <v>280</v>
      </c>
      <c r="D72" s="51" t="s">
        <v>281</v>
      </c>
      <c r="E72" s="51" t="s">
        <v>282</v>
      </c>
      <c r="F72" s="52">
        <v>102842.03</v>
      </c>
      <c r="G72" s="52">
        <v>97446.560000000012</v>
      </c>
      <c r="H72" s="52">
        <v>94797.810000000012</v>
      </c>
      <c r="I72" s="52">
        <v>92141.87000000001</v>
      </c>
      <c r="J72" s="52">
        <v>89573.13</v>
      </c>
      <c r="K72" s="52">
        <v>86826.26</v>
      </c>
      <c r="L72" s="52">
        <v>84172.05</v>
      </c>
      <c r="M72" s="52">
        <v>681754.29999999993</v>
      </c>
      <c r="N72" s="52">
        <v>1329554.01</v>
      </c>
      <c r="O72" s="77"/>
      <c r="P72" s="49"/>
      <c r="Q72" s="49"/>
      <c r="R72" s="49"/>
      <c r="S72" s="49"/>
      <c r="T72" s="49"/>
      <c r="U72" s="49"/>
      <c r="V72" s="49"/>
      <c r="W72" s="49"/>
      <c r="X72" s="49"/>
      <c r="Y72" s="49"/>
      <c r="Z72" s="49"/>
      <c r="AA72" s="49"/>
      <c r="AB72" s="49"/>
      <c r="AC72" s="49"/>
      <c r="AD72" s="49"/>
      <c r="AE72" s="49"/>
      <c r="AF72" s="50"/>
    </row>
    <row r="73" spans="1:32" outlineLevel="1" x14ac:dyDescent="0.3">
      <c r="A73" s="8">
        <v>68</v>
      </c>
      <c r="B73" s="51" t="s">
        <v>283</v>
      </c>
      <c r="C73" s="51" t="s">
        <v>284</v>
      </c>
      <c r="D73" s="51" t="s">
        <v>285</v>
      </c>
      <c r="E73" s="51" t="s">
        <v>286</v>
      </c>
      <c r="F73" s="52">
        <v>3325.96</v>
      </c>
      <c r="G73" s="52">
        <v>3143.02</v>
      </c>
      <c r="H73" s="52">
        <v>3047.2599999999998</v>
      </c>
      <c r="I73" s="52">
        <v>2951.4800000000005</v>
      </c>
      <c r="J73" s="52">
        <v>2856.9900000000002</v>
      </c>
      <c r="K73" s="52">
        <v>2759.7200000000003</v>
      </c>
      <c r="L73" s="52">
        <v>2664.0099999999998</v>
      </c>
      <c r="M73" s="52">
        <v>6838.56</v>
      </c>
      <c r="N73" s="52">
        <v>27587</v>
      </c>
      <c r="O73" s="77"/>
      <c r="P73" s="49"/>
      <c r="Q73" s="49"/>
      <c r="R73" s="49"/>
      <c r="S73" s="49"/>
      <c r="T73" s="49"/>
      <c r="U73" s="49"/>
      <c r="V73" s="49"/>
      <c r="W73" s="49"/>
      <c r="X73" s="49"/>
      <c r="Y73" s="49"/>
      <c r="Z73" s="49"/>
      <c r="AA73" s="49"/>
      <c r="AB73" s="49"/>
      <c r="AC73" s="49"/>
      <c r="AD73" s="49"/>
      <c r="AE73" s="49"/>
      <c r="AF73" s="50"/>
    </row>
    <row r="74" spans="1:32" outlineLevel="1" x14ac:dyDescent="0.3">
      <c r="A74" s="8">
        <v>69</v>
      </c>
      <c r="B74" s="51" t="s">
        <v>287</v>
      </c>
      <c r="C74" s="51" t="s">
        <v>288</v>
      </c>
      <c r="D74" s="51" t="s">
        <v>289</v>
      </c>
      <c r="E74" s="51" t="s">
        <v>286</v>
      </c>
      <c r="F74" s="52">
        <v>11399.93</v>
      </c>
      <c r="G74" s="52">
        <v>10772.97</v>
      </c>
      <c r="H74" s="52">
        <v>10444.750000000002</v>
      </c>
      <c r="I74" s="52">
        <v>10116.380000000001</v>
      </c>
      <c r="J74" s="52">
        <v>9792.5</v>
      </c>
      <c r="K74" s="52">
        <v>9459.2199999999993</v>
      </c>
      <c r="L74" s="52">
        <v>9131.06</v>
      </c>
      <c r="M74" s="52">
        <v>23439.700000000004</v>
      </c>
      <c r="N74" s="52">
        <v>94556.510000000009</v>
      </c>
      <c r="O74" s="77"/>
      <c r="P74" s="49"/>
      <c r="Q74" s="49"/>
      <c r="R74" s="49"/>
      <c r="S74" s="49"/>
      <c r="T74" s="49"/>
      <c r="U74" s="49"/>
      <c r="V74" s="49"/>
      <c r="W74" s="49"/>
      <c r="X74" s="49"/>
      <c r="Y74" s="49"/>
      <c r="Z74" s="49"/>
      <c r="AA74" s="49"/>
      <c r="AB74" s="49"/>
      <c r="AC74" s="49"/>
      <c r="AD74" s="49"/>
      <c r="AE74" s="49"/>
      <c r="AF74" s="50"/>
    </row>
    <row r="75" spans="1:32" outlineLevel="1" x14ac:dyDescent="0.3">
      <c r="A75" s="8">
        <v>70</v>
      </c>
      <c r="B75" s="51" t="s">
        <v>290</v>
      </c>
      <c r="C75" s="51" t="s">
        <v>291</v>
      </c>
      <c r="D75" s="51" t="s">
        <v>292</v>
      </c>
      <c r="E75" s="51" t="s">
        <v>293</v>
      </c>
      <c r="F75" s="52">
        <v>6061.23</v>
      </c>
      <c r="G75" s="52">
        <v>5727.8700000000008</v>
      </c>
      <c r="H75" s="52">
        <v>5553.39</v>
      </c>
      <c r="I75" s="52">
        <v>5378.79</v>
      </c>
      <c r="J75" s="52">
        <v>5206.5999999999995</v>
      </c>
      <c r="K75" s="52">
        <v>5029.3600000000006</v>
      </c>
      <c r="L75" s="52">
        <v>4854.9000000000005</v>
      </c>
      <c r="M75" s="52">
        <v>12462.65</v>
      </c>
      <c r="N75" s="52">
        <v>50274.79</v>
      </c>
      <c r="O75" s="77"/>
      <c r="P75" s="49"/>
      <c r="Q75" s="49"/>
      <c r="R75" s="49"/>
      <c r="S75" s="49"/>
      <c r="T75" s="49"/>
      <c r="U75" s="49"/>
      <c r="V75" s="49"/>
      <c r="W75" s="49"/>
      <c r="X75" s="49"/>
      <c r="Y75" s="49"/>
      <c r="Z75" s="49"/>
      <c r="AA75" s="49"/>
      <c r="AB75" s="49"/>
      <c r="AC75" s="49"/>
      <c r="AD75" s="49"/>
      <c r="AE75" s="49"/>
      <c r="AF75" s="50"/>
    </row>
    <row r="76" spans="1:32" outlineLevel="1" x14ac:dyDescent="0.3">
      <c r="A76" s="8">
        <v>71</v>
      </c>
      <c r="B76" s="51" t="s">
        <v>294</v>
      </c>
      <c r="C76" s="51" t="s">
        <v>295</v>
      </c>
      <c r="D76" s="51" t="s">
        <v>296</v>
      </c>
      <c r="E76" s="51" t="s">
        <v>297</v>
      </c>
      <c r="F76" s="52">
        <v>174096.21000000002</v>
      </c>
      <c r="G76" s="52">
        <v>166863.54</v>
      </c>
      <c r="H76" s="52">
        <v>162135.63</v>
      </c>
      <c r="I76" s="52">
        <v>157983.99</v>
      </c>
      <c r="J76" s="52">
        <v>153971.59</v>
      </c>
      <c r="K76" s="52">
        <v>149674.99</v>
      </c>
      <c r="L76" s="52">
        <v>145526.18</v>
      </c>
      <c r="M76" s="52">
        <v>1227364.25</v>
      </c>
      <c r="N76" s="52">
        <v>2337616.38</v>
      </c>
      <c r="O76" s="77"/>
      <c r="P76" s="49"/>
      <c r="Q76" s="49"/>
      <c r="R76" s="49"/>
      <c r="S76" s="49"/>
      <c r="T76" s="49"/>
      <c r="U76" s="49"/>
      <c r="V76" s="49"/>
      <c r="W76" s="49"/>
      <c r="X76" s="49"/>
      <c r="Y76" s="49"/>
      <c r="Z76" s="49"/>
      <c r="AA76" s="49"/>
      <c r="AB76" s="49"/>
      <c r="AC76" s="49"/>
      <c r="AD76" s="49"/>
      <c r="AE76" s="49"/>
      <c r="AF76" s="50"/>
    </row>
    <row r="77" spans="1:32" outlineLevel="1" x14ac:dyDescent="0.3">
      <c r="A77" s="8">
        <v>72</v>
      </c>
      <c r="B77" s="51" t="s">
        <v>298</v>
      </c>
      <c r="C77" s="51" t="s">
        <v>299</v>
      </c>
      <c r="D77" s="51" t="s">
        <v>300</v>
      </c>
      <c r="E77" s="51" t="s">
        <v>301</v>
      </c>
      <c r="F77" s="52">
        <v>18120.91</v>
      </c>
      <c r="G77" s="52">
        <v>17450.82</v>
      </c>
      <c r="H77" s="52">
        <v>16865.09</v>
      </c>
      <c r="I77" s="52">
        <v>16339.01</v>
      </c>
      <c r="J77" s="52">
        <v>15820.5</v>
      </c>
      <c r="K77" s="52">
        <v>15286.15</v>
      </c>
      <c r="L77" s="52">
        <v>14760.42</v>
      </c>
      <c r="M77" s="52">
        <v>41151.1</v>
      </c>
      <c r="N77" s="52">
        <v>155793.99999999997</v>
      </c>
      <c r="O77" s="77"/>
      <c r="P77" s="49"/>
      <c r="Q77" s="49"/>
      <c r="R77" s="49"/>
      <c r="S77" s="49"/>
      <c r="T77" s="49"/>
      <c r="U77" s="49"/>
      <c r="V77" s="49"/>
      <c r="W77" s="49"/>
      <c r="X77" s="49"/>
      <c r="Y77" s="49"/>
      <c r="Z77" s="49"/>
      <c r="AA77" s="49"/>
      <c r="AB77" s="49"/>
      <c r="AC77" s="49"/>
      <c r="AD77" s="49"/>
      <c r="AE77" s="49"/>
      <c r="AF77" s="50"/>
    </row>
    <row r="78" spans="1:32" outlineLevel="1" x14ac:dyDescent="0.3">
      <c r="A78" s="8">
        <v>73</v>
      </c>
      <c r="B78" s="51" t="s">
        <v>302</v>
      </c>
      <c r="C78" s="51" t="s">
        <v>303</v>
      </c>
      <c r="D78" s="51" t="s">
        <v>304</v>
      </c>
      <c r="E78" s="51" t="s">
        <v>305</v>
      </c>
      <c r="F78" s="52">
        <v>4559.2099999999991</v>
      </c>
      <c r="G78" s="52">
        <v>4383.38</v>
      </c>
      <c r="H78" s="52">
        <v>4219.57</v>
      </c>
      <c r="I78" s="52">
        <v>4063.6299999999997</v>
      </c>
      <c r="J78" s="52">
        <v>3907.79</v>
      </c>
      <c r="K78" s="52">
        <v>5.34</v>
      </c>
      <c r="L78" s="52">
        <v>0</v>
      </c>
      <c r="M78" s="52">
        <v>0</v>
      </c>
      <c r="N78" s="52">
        <v>21138.920000000002</v>
      </c>
      <c r="O78" s="77"/>
      <c r="P78" s="49"/>
      <c r="Q78" s="49"/>
      <c r="R78" s="49"/>
      <c r="S78" s="49"/>
      <c r="T78" s="49"/>
      <c r="U78" s="49"/>
      <c r="V78" s="49"/>
      <c r="W78" s="49"/>
      <c r="X78" s="49"/>
      <c r="Y78" s="49"/>
      <c r="Z78" s="49"/>
      <c r="AA78" s="49"/>
      <c r="AB78" s="49"/>
      <c r="AC78" s="49"/>
      <c r="AD78" s="49"/>
      <c r="AE78" s="49"/>
      <c r="AF78" s="50"/>
    </row>
    <row r="79" spans="1:32" outlineLevel="1" x14ac:dyDescent="0.3">
      <c r="A79" s="8">
        <v>74</v>
      </c>
      <c r="B79" s="51" t="s">
        <v>306</v>
      </c>
      <c r="C79" s="51" t="s">
        <v>307</v>
      </c>
      <c r="D79" s="51" t="s">
        <v>308</v>
      </c>
      <c r="E79" s="51" t="s">
        <v>309</v>
      </c>
      <c r="F79" s="52">
        <v>5745.32</v>
      </c>
      <c r="G79" s="52">
        <v>5530.26</v>
      </c>
      <c r="H79" s="52">
        <v>5323.58</v>
      </c>
      <c r="I79" s="52">
        <v>5126.88</v>
      </c>
      <c r="J79" s="52">
        <v>4930.3</v>
      </c>
      <c r="K79" s="52">
        <v>6.73</v>
      </c>
      <c r="L79" s="52">
        <v>0</v>
      </c>
      <c r="M79" s="52">
        <v>0</v>
      </c>
      <c r="N79" s="52">
        <v>26663.07</v>
      </c>
      <c r="O79" s="77"/>
      <c r="P79" s="49"/>
      <c r="Q79" s="49"/>
      <c r="R79" s="49"/>
      <c r="S79" s="49"/>
      <c r="T79" s="49"/>
      <c r="U79" s="49"/>
      <c r="V79" s="49"/>
      <c r="W79" s="49"/>
      <c r="X79" s="49"/>
      <c r="Y79" s="49"/>
      <c r="Z79" s="49"/>
      <c r="AA79" s="49"/>
      <c r="AB79" s="49"/>
      <c r="AC79" s="49"/>
      <c r="AD79" s="49"/>
      <c r="AE79" s="49"/>
      <c r="AF79" s="50"/>
    </row>
    <row r="80" spans="1:32" outlineLevel="1" x14ac:dyDescent="0.3">
      <c r="A80" s="8">
        <v>75</v>
      </c>
      <c r="B80" s="51" t="s">
        <v>310</v>
      </c>
      <c r="C80" s="51" t="s">
        <v>311</v>
      </c>
      <c r="D80" s="51" t="s">
        <v>312</v>
      </c>
      <c r="E80" s="51" t="s">
        <v>313</v>
      </c>
      <c r="F80" s="52">
        <v>23554.440000000002</v>
      </c>
      <c r="G80" s="52">
        <v>22684.43</v>
      </c>
      <c r="H80" s="52">
        <v>21835.24</v>
      </c>
      <c r="I80" s="52">
        <v>21028.400000000001</v>
      </c>
      <c r="J80" s="52">
        <v>20222.050000000003</v>
      </c>
      <c r="K80" s="52">
        <v>27.62</v>
      </c>
      <c r="L80" s="52">
        <v>0</v>
      </c>
      <c r="M80" s="52">
        <v>0</v>
      </c>
      <c r="N80" s="52">
        <v>109352.18000000001</v>
      </c>
      <c r="O80" s="77"/>
      <c r="P80" s="49"/>
      <c r="Q80" s="49"/>
      <c r="R80" s="49"/>
      <c r="S80" s="49"/>
      <c r="T80" s="49"/>
      <c r="U80" s="49"/>
      <c r="V80" s="49"/>
      <c r="W80" s="49"/>
      <c r="X80" s="49"/>
      <c r="Y80" s="49"/>
      <c r="Z80" s="49"/>
      <c r="AA80" s="49"/>
      <c r="AB80" s="49"/>
      <c r="AC80" s="49"/>
      <c r="AD80" s="49"/>
      <c r="AE80" s="49"/>
      <c r="AF80" s="50"/>
    </row>
    <row r="81" spans="1:32" outlineLevel="1" x14ac:dyDescent="0.3">
      <c r="A81" s="8">
        <v>76</v>
      </c>
      <c r="B81" s="51" t="s">
        <v>314</v>
      </c>
      <c r="C81" s="51" t="s">
        <v>315</v>
      </c>
      <c r="D81" s="51" t="s">
        <v>316</v>
      </c>
      <c r="E81" s="51" t="s">
        <v>317</v>
      </c>
      <c r="F81" s="52">
        <v>1713.87</v>
      </c>
      <c r="G81" s="52">
        <v>1655.72</v>
      </c>
      <c r="H81" s="52">
        <v>1597.88</v>
      </c>
      <c r="I81" s="52">
        <v>1539.9299999999998</v>
      </c>
      <c r="J81" s="52">
        <v>1482.08</v>
      </c>
      <c r="K81" s="52">
        <v>719.91</v>
      </c>
      <c r="L81" s="52">
        <v>0</v>
      </c>
      <c r="M81" s="52">
        <v>0</v>
      </c>
      <c r="N81" s="52">
        <v>8709.39</v>
      </c>
      <c r="O81" s="77"/>
      <c r="P81" s="49"/>
      <c r="Q81" s="49"/>
      <c r="R81" s="49"/>
      <c r="S81" s="49"/>
      <c r="T81" s="49"/>
      <c r="U81" s="49"/>
      <c r="V81" s="49"/>
      <c r="W81" s="49"/>
      <c r="X81" s="49"/>
      <c r="Y81" s="49"/>
      <c r="Z81" s="49"/>
      <c r="AA81" s="49"/>
      <c r="AB81" s="49"/>
      <c r="AC81" s="49"/>
      <c r="AD81" s="49"/>
      <c r="AE81" s="49"/>
      <c r="AF81" s="50"/>
    </row>
    <row r="82" spans="1:32" outlineLevel="1" x14ac:dyDescent="0.3">
      <c r="A82" s="8">
        <v>77</v>
      </c>
      <c r="B82" s="51" t="s">
        <v>318</v>
      </c>
      <c r="C82" s="51" t="s">
        <v>319</v>
      </c>
      <c r="D82" s="51" t="s">
        <v>320</v>
      </c>
      <c r="E82" s="51" t="s">
        <v>321</v>
      </c>
      <c r="F82" s="52">
        <v>710.04000000000008</v>
      </c>
      <c r="G82" s="52">
        <v>684</v>
      </c>
      <c r="H82" s="52">
        <v>660.07999999999993</v>
      </c>
      <c r="I82" s="52">
        <v>636.1400000000001</v>
      </c>
      <c r="J82" s="52">
        <v>612.24</v>
      </c>
      <c r="K82" s="52">
        <v>297.89000000000004</v>
      </c>
      <c r="L82" s="52">
        <v>0</v>
      </c>
      <c r="M82" s="52">
        <v>0</v>
      </c>
      <c r="N82" s="52">
        <v>3600.39</v>
      </c>
      <c r="O82" s="77"/>
      <c r="P82" s="49"/>
      <c r="Q82" s="49"/>
      <c r="R82" s="49"/>
      <c r="S82" s="49"/>
      <c r="T82" s="49"/>
      <c r="U82" s="49"/>
      <c r="V82" s="49"/>
      <c r="W82" s="49"/>
      <c r="X82" s="49"/>
      <c r="Y82" s="49"/>
      <c r="Z82" s="49"/>
      <c r="AA82" s="49"/>
      <c r="AB82" s="49"/>
      <c r="AC82" s="49"/>
      <c r="AD82" s="49"/>
      <c r="AE82" s="49"/>
      <c r="AF82" s="50"/>
    </row>
    <row r="83" spans="1:32" outlineLevel="1" x14ac:dyDescent="0.3">
      <c r="A83" s="8">
        <v>78</v>
      </c>
      <c r="B83" s="51" t="s">
        <v>322</v>
      </c>
      <c r="C83" s="51" t="s">
        <v>323</v>
      </c>
      <c r="D83" s="51" t="s">
        <v>324</v>
      </c>
      <c r="E83" s="51" t="s">
        <v>325</v>
      </c>
      <c r="F83" s="52">
        <v>46091.61</v>
      </c>
      <c r="G83" s="52">
        <v>44538.86</v>
      </c>
      <c r="H83" s="52">
        <v>43215.14</v>
      </c>
      <c r="I83" s="52">
        <v>41887.81</v>
      </c>
      <c r="J83" s="52">
        <v>40581.380000000005</v>
      </c>
      <c r="K83" s="52">
        <v>39231.32</v>
      </c>
      <c r="L83" s="52">
        <v>37904.879999999997</v>
      </c>
      <c r="M83" s="52">
        <v>122283.26999999999</v>
      </c>
      <c r="N83" s="52">
        <v>415734.27</v>
      </c>
      <c r="O83" s="77"/>
      <c r="P83" s="49"/>
      <c r="Q83" s="49"/>
      <c r="R83" s="49"/>
      <c r="S83" s="49"/>
      <c r="T83" s="49"/>
      <c r="U83" s="49"/>
      <c r="V83" s="49"/>
      <c r="W83" s="49"/>
      <c r="X83" s="49"/>
      <c r="Y83" s="49"/>
      <c r="Z83" s="49"/>
      <c r="AA83" s="49"/>
      <c r="AB83" s="49"/>
      <c r="AC83" s="49"/>
      <c r="AD83" s="49"/>
      <c r="AE83" s="49"/>
      <c r="AF83" s="50"/>
    </row>
    <row r="84" spans="1:32" outlineLevel="1" x14ac:dyDescent="0.3">
      <c r="A84" s="8">
        <v>79</v>
      </c>
      <c r="B84" s="51" t="s">
        <v>326</v>
      </c>
      <c r="C84" s="51" t="s">
        <v>327</v>
      </c>
      <c r="D84" s="51" t="s">
        <v>328</v>
      </c>
      <c r="E84" s="51" t="s">
        <v>325</v>
      </c>
      <c r="F84" s="52">
        <v>37010.25</v>
      </c>
      <c r="G84" s="52">
        <v>35651.94</v>
      </c>
      <c r="H84" s="52">
        <v>34406.959999999999</v>
      </c>
      <c r="I84" s="52">
        <v>33158.57</v>
      </c>
      <c r="J84" s="52">
        <v>31912.75</v>
      </c>
      <c r="K84" s="52">
        <v>15527.859999999999</v>
      </c>
      <c r="L84" s="52">
        <v>0</v>
      </c>
      <c r="M84" s="52">
        <v>0</v>
      </c>
      <c r="N84" s="52">
        <v>187668.33</v>
      </c>
      <c r="O84" s="77"/>
      <c r="P84" s="49"/>
      <c r="Q84" s="49"/>
      <c r="R84" s="49"/>
      <c r="S84" s="49"/>
      <c r="T84" s="49"/>
      <c r="U84" s="49"/>
      <c r="V84" s="49"/>
      <c r="W84" s="49"/>
      <c r="X84" s="49"/>
      <c r="Y84" s="49"/>
      <c r="Z84" s="49"/>
      <c r="AA84" s="49"/>
      <c r="AB84" s="49"/>
      <c r="AC84" s="49"/>
      <c r="AD84" s="49"/>
      <c r="AE84" s="49"/>
      <c r="AF84" s="50"/>
    </row>
    <row r="85" spans="1:32" outlineLevel="1" x14ac:dyDescent="0.3">
      <c r="A85" s="8">
        <v>80</v>
      </c>
      <c r="B85" s="51" t="s">
        <v>329</v>
      </c>
      <c r="C85" s="51" t="s">
        <v>330</v>
      </c>
      <c r="D85" s="51" t="s">
        <v>331</v>
      </c>
      <c r="E85" s="51" t="s">
        <v>332</v>
      </c>
      <c r="F85" s="52">
        <v>35025.370000000003</v>
      </c>
      <c r="G85" s="52">
        <v>33781.040000000001</v>
      </c>
      <c r="H85" s="52">
        <v>32777.03</v>
      </c>
      <c r="I85" s="52">
        <v>31770.3</v>
      </c>
      <c r="J85" s="52">
        <v>30779.43</v>
      </c>
      <c r="K85" s="52">
        <v>29755.46</v>
      </c>
      <c r="L85" s="52">
        <v>28749.42</v>
      </c>
      <c r="M85" s="52">
        <v>92747.21</v>
      </c>
      <c r="N85" s="52">
        <v>315385.25999999995</v>
      </c>
      <c r="O85" s="77"/>
      <c r="P85" s="49"/>
      <c r="Q85" s="49"/>
      <c r="R85" s="49"/>
      <c r="S85" s="49"/>
      <c r="T85" s="49"/>
      <c r="U85" s="49"/>
      <c r="V85" s="49"/>
      <c r="W85" s="49"/>
      <c r="X85" s="49"/>
      <c r="Y85" s="49"/>
      <c r="Z85" s="49"/>
      <c r="AA85" s="49"/>
      <c r="AB85" s="49"/>
      <c r="AC85" s="49"/>
      <c r="AD85" s="49"/>
      <c r="AE85" s="49"/>
      <c r="AF85" s="50"/>
    </row>
    <row r="86" spans="1:32" outlineLevel="1" x14ac:dyDescent="0.3">
      <c r="A86" s="8">
        <v>81</v>
      </c>
      <c r="B86" s="51" t="s">
        <v>333</v>
      </c>
      <c r="C86" s="51" t="s">
        <v>334</v>
      </c>
      <c r="D86" s="51" t="s">
        <v>335</v>
      </c>
      <c r="E86" s="51" t="s">
        <v>336</v>
      </c>
      <c r="F86" s="52">
        <v>20031.64</v>
      </c>
      <c r="G86" s="52">
        <v>19115.789999999997</v>
      </c>
      <c r="H86" s="52">
        <v>18547.64</v>
      </c>
      <c r="I86" s="52">
        <v>17977.98</v>
      </c>
      <c r="J86" s="52">
        <v>17417.259999999998</v>
      </c>
      <c r="K86" s="52">
        <v>16837.839999999997</v>
      </c>
      <c r="L86" s="52">
        <v>16268.55</v>
      </c>
      <c r="M86" s="52">
        <v>52494.479999999996</v>
      </c>
      <c r="N86" s="52">
        <v>178691.18</v>
      </c>
      <c r="O86" s="77"/>
      <c r="P86" s="49"/>
      <c r="Q86" s="49"/>
      <c r="R86" s="49"/>
      <c r="S86" s="49"/>
      <c r="T86" s="49"/>
      <c r="U86" s="49"/>
      <c r="V86" s="49"/>
      <c r="W86" s="49"/>
      <c r="X86" s="49"/>
      <c r="Y86" s="49"/>
      <c r="Z86" s="49"/>
      <c r="AA86" s="49"/>
      <c r="AB86" s="49"/>
      <c r="AC86" s="49"/>
      <c r="AD86" s="49"/>
      <c r="AE86" s="49"/>
      <c r="AF86" s="50"/>
    </row>
    <row r="87" spans="1:32" outlineLevel="1" x14ac:dyDescent="0.3">
      <c r="A87" s="8">
        <v>82</v>
      </c>
      <c r="B87" s="51" t="s">
        <v>337</v>
      </c>
      <c r="C87" s="51" t="s">
        <v>338</v>
      </c>
      <c r="D87" s="51" t="s">
        <v>339</v>
      </c>
      <c r="E87" s="51" t="s">
        <v>340</v>
      </c>
      <c r="F87" s="52">
        <v>95257.37</v>
      </c>
      <c r="G87" s="52">
        <v>90320.04</v>
      </c>
      <c r="H87" s="52">
        <v>88109.150000000009</v>
      </c>
      <c r="I87" s="52">
        <v>85892.2</v>
      </c>
      <c r="J87" s="52">
        <v>83753.759999999995</v>
      </c>
      <c r="K87" s="52">
        <v>81455.22</v>
      </c>
      <c r="L87" s="52">
        <v>79239.759999999995</v>
      </c>
      <c r="M87" s="52">
        <v>708892</v>
      </c>
      <c r="N87" s="52">
        <v>1312919.5</v>
      </c>
      <c r="O87" s="77"/>
      <c r="P87" s="49"/>
      <c r="Q87" s="49"/>
      <c r="R87" s="49"/>
      <c r="S87" s="49"/>
      <c r="T87" s="49"/>
      <c r="U87" s="49"/>
      <c r="V87" s="49"/>
      <c r="W87" s="49"/>
      <c r="X87" s="49"/>
      <c r="Y87" s="49"/>
      <c r="Z87" s="49"/>
      <c r="AA87" s="49"/>
      <c r="AB87" s="49"/>
      <c r="AC87" s="49"/>
      <c r="AD87" s="49"/>
      <c r="AE87" s="49"/>
      <c r="AF87" s="50"/>
    </row>
    <row r="88" spans="1:32" outlineLevel="1" x14ac:dyDescent="0.3">
      <c r="A88" s="8">
        <v>83</v>
      </c>
      <c r="B88" s="51" t="s">
        <v>341</v>
      </c>
      <c r="C88" s="51" t="s">
        <v>342</v>
      </c>
      <c r="D88" s="51" t="s">
        <v>343</v>
      </c>
      <c r="E88" s="51" t="s">
        <v>344</v>
      </c>
      <c r="F88" s="52">
        <v>190856.74</v>
      </c>
      <c r="G88" s="52">
        <v>183370.91999999998</v>
      </c>
      <c r="H88" s="52">
        <v>179154.57</v>
      </c>
      <c r="I88" s="52">
        <v>174926.64</v>
      </c>
      <c r="J88" s="52">
        <v>170921.55</v>
      </c>
      <c r="K88" s="52">
        <v>166464.98000000001</v>
      </c>
      <c r="L88" s="52">
        <v>162239.96000000002</v>
      </c>
      <c r="M88" s="52">
        <v>2112427.1599999997</v>
      </c>
      <c r="N88" s="52">
        <v>3340362.5199999996</v>
      </c>
      <c r="O88" s="77"/>
      <c r="P88" s="49"/>
      <c r="Q88" s="49"/>
      <c r="R88" s="49"/>
      <c r="S88" s="49"/>
      <c r="T88" s="49"/>
      <c r="U88" s="49"/>
      <c r="V88" s="49"/>
      <c r="W88" s="49"/>
      <c r="X88" s="49"/>
      <c r="Y88" s="49"/>
      <c r="Z88" s="49"/>
      <c r="AA88" s="49"/>
      <c r="AB88" s="49"/>
      <c r="AC88" s="49"/>
      <c r="AD88" s="49"/>
      <c r="AE88" s="49"/>
      <c r="AF88" s="50"/>
    </row>
    <row r="89" spans="1:32" outlineLevel="1" x14ac:dyDescent="0.3">
      <c r="A89" s="8">
        <v>84</v>
      </c>
      <c r="B89" s="51" t="s">
        <v>345</v>
      </c>
      <c r="C89" s="51" t="s">
        <v>346</v>
      </c>
      <c r="D89" s="51" t="s">
        <v>347</v>
      </c>
      <c r="E89" s="51" t="s">
        <v>344</v>
      </c>
      <c r="F89" s="52">
        <v>4444.8500000000004</v>
      </c>
      <c r="G89" s="52">
        <v>0</v>
      </c>
      <c r="H89" s="52">
        <v>0</v>
      </c>
      <c r="I89" s="52">
        <v>0</v>
      </c>
      <c r="J89" s="52">
        <v>0</v>
      </c>
      <c r="K89" s="52">
        <v>0</v>
      </c>
      <c r="L89" s="52">
        <v>0</v>
      </c>
      <c r="M89" s="52">
        <v>0</v>
      </c>
      <c r="N89" s="52">
        <v>4444.8500000000004</v>
      </c>
      <c r="O89" s="77"/>
      <c r="P89" s="49"/>
      <c r="Q89" s="49"/>
      <c r="R89" s="49"/>
      <c r="S89" s="49"/>
      <c r="T89" s="49"/>
      <c r="U89" s="49"/>
      <c r="V89" s="49"/>
      <c r="W89" s="49"/>
      <c r="X89" s="49"/>
      <c r="Y89" s="49"/>
      <c r="Z89" s="49"/>
      <c r="AA89" s="49"/>
      <c r="AB89" s="49"/>
      <c r="AC89" s="49"/>
      <c r="AD89" s="49"/>
      <c r="AE89" s="49"/>
      <c r="AF89" s="50"/>
    </row>
    <row r="90" spans="1:32" outlineLevel="1" x14ac:dyDescent="0.3">
      <c r="A90" s="8">
        <v>85</v>
      </c>
      <c r="B90" s="51" t="s">
        <v>348</v>
      </c>
      <c r="C90" s="51" t="s">
        <v>349</v>
      </c>
      <c r="D90" s="51" t="s">
        <v>350</v>
      </c>
      <c r="E90" s="51" t="s">
        <v>351</v>
      </c>
      <c r="F90" s="52">
        <v>2179.65</v>
      </c>
      <c r="G90" s="52">
        <v>2103.9</v>
      </c>
      <c r="H90" s="52">
        <v>2028.69</v>
      </c>
      <c r="I90" s="52">
        <v>1953.3</v>
      </c>
      <c r="J90" s="52">
        <v>1878.18</v>
      </c>
      <c r="K90" s="52">
        <v>1802.38</v>
      </c>
      <c r="L90" s="52">
        <v>442.91</v>
      </c>
      <c r="M90" s="52">
        <v>0</v>
      </c>
      <c r="N90" s="52">
        <v>12389.009999999998</v>
      </c>
      <c r="O90" s="77"/>
      <c r="P90" s="49"/>
      <c r="Q90" s="49"/>
      <c r="R90" s="49"/>
      <c r="S90" s="49"/>
      <c r="T90" s="49"/>
      <c r="U90" s="49"/>
      <c r="V90" s="49"/>
      <c r="W90" s="49"/>
      <c r="X90" s="49"/>
      <c r="Y90" s="49"/>
      <c r="Z90" s="49"/>
      <c r="AA90" s="49"/>
      <c r="AB90" s="49"/>
      <c r="AC90" s="49"/>
      <c r="AD90" s="49"/>
      <c r="AE90" s="49"/>
      <c r="AF90" s="50"/>
    </row>
    <row r="91" spans="1:32" outlineLevel="1" x14ac:dyDescent="0.3">
      <c r="A91" s="8">
        <v>86</v>
      </c>
      <c r="B91" s="51" t="s">
        <v>352</v>
      </c>
      <c r="C91" s="51" t="s">
        <v>353</v>
      </c>
      <c r="D91" s="51" t="s">
        <v>354</v>
      </c>
      <c r="E91" s="51" t="s">
        <v>355</v>
      </c>
      <c r="F91" s="52">
        <v>35901.86</v>
      </c>
      <c r="G91" s="52">
        <v>35592.480000000003</v>
      </c>
      <c r="H91" s="52">
        <v>13417.48</v>
      </c>
      <c r="I91" s="52">
        <v>0</v>
      </c>
      <c r="J91" s="52">
        <v>0</v>
      </c>
      <c r="K91" s="52">
        <v>0</v>
      </c>
      <c r="L91" s="52">
        <v>0</v>
      </c>
      <c r="M91" s="52">
        <v>0</v>
      </c>
      <c r="N91" s="52">
        <v>84911.819999999992</v>
      </c>
      <c r="O91" s="77"/>
      <c r="P91" s="49"/>
      <c r="Q91" s="49"/>
      <c r="R91" s="49"/>
      <c r="S91" s="49"/>
      <c r="T91" s="49"/>
      <c r="U91" s="49"/>
      <c r="V91" s="49"/>
      <c r="W91" s="49"/>
      <c r="X91" s="49"/>
      <c r="Y91" s="49"/>
      <c r="Z91" s="49"/>
      <c r="AA91" s="49"/>
      <c r="AB91" s="49"/>
      <c r="AC91" s="49"/>
      <c r="AD91" s="49"/>
      <c r="AE91" s="49"/>
      <c r="AF91" s="50"/>
    </row>
    <row r="92" spans="1:32" outlineLevel="1" x14ac:dyDescent="0.3">
      <c r="A92" s="8">
        <v>87</v>
      </c>
      <c r="B92" s="51" t="s">
        <v>356</v>
      </c>
      <c r="C92" s="51" t="s">
        <v>357</v>
      </c>
      <c r="D92" s="51" t="s">
        <v>358</v>
      </c>
      <c r="E92" s="51" t="s">
        <v>359</v>
      </c>
      <c r="F92" s="52">
        <v>859.53</v>
      </c>
      <c r="G92" s="52">
        <v>813.99</v>
      </c>
      <c r="H92" s="52">
        <v>785.24</v>
      </c>
      <c r="I92" s="52">
        <v>756.41</v>
      </c>
      <c r="J92" s="52">
        <v>727.72</v>
      </c>
      <c r="K92" s="52">
        <v>698.69</v>
      </c>
      <c r="L92" s="52">
        <v>340.11</v>
      </c>
      <c r="M92" s="52">
        <v>0</v>
      </c>
      <c r="N92" s="52">
        <v>4981.6899999999996</v>
      </c>
      <c r="O92" s="77"/>
      <c r="P92" s="49"/>
      <c r="Q92" s="49"/>
      <c r="R92" s="49"/>
      <c r="S92" s="49"/>
      <c r="T92" s="49"/>
      <c r="U92" s="49"/>
      <c r="V92" s="49"/>
      <c r="W92" s="49"/>
      <c r="X92" s="49"/>
      <c r="Y92" s="49"/>
      <c r="Z92" s="49"/>
      <c r="AA92" s="49"/>
      <c r="AB92" s="49"/>
      <c r="AC92" s="49"/>
      <c r="AD92" s="49"/>
      <c r="AE92" s="49"/>
      <c r="AF92" s="50"/>
    </row>
    <row r="93" spans="1:32" outlineLevel="1" x14ac:dyDescent="0.3">
      <c r="A93" s="8">
        <v>88</v>
      </c>
      <c r="B93" s="51" t="s">
        <v>360</v>
      </c>
      <c r="C93" s="51" t="s">
        <v>361</v>
      </c>
      <c r="D93" s="51" t="s">
        <v>362</v>
      </c>
      <c r="E93" s="51" t="s">
        <v>363</v>
      </c>
      <c r="F93" s="52">
        <v>422.18</v>
      </c>
      <c r="G93" s="52">
        <v>400.14</v>
      </c>
      <c r="H93" s="52">
        <v>386.55</v>
      </c>
      <c r="I93" s="52">
        <v>372.95</v>
      </c>
      <c r="J93" s="52">
        <v>359.4</v>
      </c>
      <c r="K93" s="52">
        <v>345.68</v>
      </c>
      <c r="L93" s="52">
        <v>250.51</v>
      </c>
      <c r="M93" s="52">
        <v>0</v>
      </c>
      <c r="N93" s="52">
        <v>2537.41</v>
      </c>
      <c r="O93" s="77"/>
      <c r="P93" s="49"/>
      <c r="Q93" s="49"/>
      <c r="R93" s="49"/>
      <c r="S93" s="49"/>
      <c r="T93" s="49"/>
      <c r="U93" s="49"/>
      <c r="V93" s="49"/>
      <c r="W93" s="49"/>
      <c r="X93" s="49"/>
      <c r="Y93" s="49"/>
      <c r="Z93" s="49"/>
      <c r="AA93" s="49"/>
      <c r="AB93" s="49"/>
      <c r="AC93" s="49"/>
      <c r="AD93" s="49"/>
      <c r="AE93" s="49"/>
      <c r="AF93" s="50"/>
    </row>
    <row r="94" spans="1:32" outlineLevel="1" x14ac:dyDescent="0.3">
      <c r="A94" s="8">
        <v>89</v>
      </c>
      <c r="B94" s="51" t="s">
        <v>364</v>
      </c>
      <c r="C94" s="51" t="s">
        <v>365</v>
      </c>
      <c r="D94" s="51" t="s">
        <v>366</v>
      </c>
      <c r="E94" s="51" t="s">
        <v>363</v>
      </c>
      <c r="F94" s="52">
        <v>1667.88</v>
      </c>
      <c r="G94" s="52">
        <v>1580.8</v>
      </c>
      <c r="H94" s="52">
        <v>1527.15</v>
      </c>
      <c r="I94" s="52">
        <v>1473.35</v>
      </c>
      <c r="J94" s="52">
        <v>1419.83</v>
      </c>
      <c r="K94" s="52">
        <v>1365.66</v>
      </c>
      <c r="L94" s="52">
        <v>989.68</v>
      </c>
      <c r="M94" s="52">
        <v>0</v>
      </c>
      <c r="N94" s="52">
        <v>10024.35</v>
      </c>
      <c r="O94" s="77"/>
      <c r="P94" s="49"/>
      <c r="Q94" s="49"/>
      <c r="R94" s="49"/>
      <c r="S94" s="49"/>
      <c r="T94" s="49"/>
      <c r="U94" s="49"/>
      <c r="V94" s="49"/>
      <c r="W94" s="49"/>
      <c r="X94" s="49"/>
      <c r="Y94" s="49"/>
      <c r="Z94" s="49"/>
      <c r="AA94" s="49"/>
      <c r="AB94" s="49"/>
      <c r="AC94" s="49"/>
      <c r="AD94" s="49"/>
      <c r="AE94" s="49"/>
      <c r="AF94" s="50"/>
    </row>
    <row r="95" spans="1:32" outlineLevel="1" x14ac:dyDescent="0.3">
      <c r="A95" s="8">
        <v>90</v>
      </c>
      <c r="B95" s="51" t="s">
        <v>367</v>
      </c>
      <c r="C95" s="51" t="s">
        <v>368</v>
      </c>
      <c r="D95" s="51" t="s">
        <v>369</v>
      </c>
      <c r="E95" s="51" t="s">
        <v>370</v>
      </c>
      <c r="F95" s="52">
        <v>19857.22</v>
      </c>
      <c r="G95" s="52">
        <v>18786.47</v>
      </c>
      <c r="H95" s="52">
        <v>18165.259999999998</v>
      </c>
      <c r="I95" s="52">
        <v>17542.3</v>
      </c>
      <c r="J95" s="52">
        <v>16924.03</v>
      </c>
      <c r="K95" s="52">
        <v>16295.58</v>
      </c>
      <c r="L95" s="52">
        <v>15673.08</v>
      </c>
      <c r="M95" s="52">
        <v>7274.54</v>
      </c>
      <c r="N95" s="52">
        <v>130518.48</v>
      </c>
      <c r="O95" s="77"/>
      <c r="P95" s="49"/>
      <c r="Q95" s="49"/>
      <c r="R95" s="49"/>
      <c r="S95" s="49"/>
      <c r="T95" s="49"/>
      <c r="U95" s="49"/>
      <c r="V95" s="49"/>
      <c r="W95" s="49"/>
      <c r="X95" s="49"/>
      <c r="Y95" s="49"/>
      <c r="Z95" s="49"/>
      <c r="AA95" s="49"/>
      <c r="AB95" s="49"/>
      <c r="AC95" s="49"/>
      <c r="AD95" s="49"/>
      <c r="AE95" s="49"/>
      <c r="AF95" s="50"/>
    </row>
    <row r="96" spans="1:32" outlineLevel="1" x14ac:dyDescent="0.3">
      <c r="A96" s="8">
        <v>91</v>
      </c>
      <c r="B96" s="51" t="s">
        <v>371</v>
      </c>
      <c r="C96" s="51" t="s">
        <v>372</v>
      </c>
      <c r="D96" s="51" t="s">
        <v>373</v>
      </c>
      <c r="E96" s="51" t="s">
        <v>374</v>
      </c>
      <c r="F96" s="52">
        <v>24722.18</v>
      </c>
      <c r="G96" s="52">
        <v>23270.989999999998</v>
      </c>
      <c r="H96" s="52">
        <v>22479.58</v>
      </c>
      <c r="I96" s="52">
        <v>21686</v>
      </c>
      <c r="J96" s="52">
        <v>20897.12</v>
      </c>
      <c r="K96" s="52">
        <v>20097.78</v>
      </c>
      <c r="L96" s="52">
        <v>17514.41</v>
      </c>
      <c r="M96" s="52">
        <v>26.82</v>
      </c>
      <c r="N96" s="52">
        <v>150694.88</v>
      </c>
      <c r="O96" s="77"/>
      <c r="P96" s="49"/>
      <c r="Q96" s="49"/>
      <c r="R96" s="49"/>
      <c r="S96" s="49"/>
      <c r="T96" s="49"/>
      <c r="U96" s="49"/>
      <c r="V96" s="49"/>
      <c r="W96" s="49"/>
      <c r="X96" s="49"/>
      <c r="Y96" s="49"/>
      <c r="Z96" s="49"/>
      <c r="AA96" s="49"/>
      <c r="AB96" s="49"/>
      <c r="AC96" s="49"/>
      <c r="AD96" s="49"/>
      <c r="AE96" s="49"/>
      <c r="AF96" s="50"/>
    </row>
    <row r="97" spans="1:32" outlineLevel="1" x14ac:dyDescent="0.3">
      <c r="A97" s="8">
        <v>92</v>
      </c>
      <c r="B97" s="51" t="s">
        <v>375</v>
      </c>
      <c r="C97" s="51" t="s">
        <v>376</v>
      </c>
      <c r="D97" s="51" t="s">
        <v>377</v>
      </c>
      <c r="E97" s="51" t="s">
        <v>378</v>
      </c>
      <c r="F97" s="52">
        <v>49869.61</v>
      </c>
      <c r="G97" s="52">
        <v>46231.68</v>
      </c>
      <c r="H97" s="52">
        <v>45039.630000000005</v>
      </c>
      <c r="I97" s="52">
        <v>43844.32</v>
      </c>
      <c r="J97" s="52">
        <v>42688.25</v>
      </c>
      <c r="K97" s="52">
        <v>41452.04</v>
      </c>
      <c r="L97" s="52">
        <v>40257.54</v>
      </c>
      <c r="M97" s="52">
        <v>330014.38</v>
      </c>
      <c r="N97" s="52">
        <v>639397.44999999995</v>
      </c>
      <c r="O97" s="77"/>
      <c r="P97" s="49"/>
      <c r="Q97" s="49"/>
      <c r="R97" s="49"/>
      <c r="S97" s="49"/>
      <c r="T97" s="49"/>
      <c r="U97" s="49"/>
      <c r="V97" s="49"/>
      <c r="W97" s="49"/>
      <c r="X97" s="49"/>
      <c r="Y97" s="49"/>
      <c r="Z97" s="49"/>
      <c r="AA97" s="49"/>
      <c r="AB97" s="49"/>
      <c r="AC97" s="49"/>
      <c r="AD97" s="49"/>
      <c r="AE97" s="49"/>
      <c r="AF97" s="50"/>
    </row>
    <row r="98" spans="1:32" outlineLevel="1" x14ac:dyDescent="0.3">
      <c r="A98" s="8">
        <v>93</v>
      </c>
      <c r="B98" s="51" t="s">
        <v>379</v>
      </c>
      <c r="C98" s="51" t="s">
        <v>380</v>
      </c>
      <c r="D98" s="51" t="s">
        <v>381</v>
      </c>
      <c r="E98" s="51" t="s">
        <v>382</v>
      </c>
      <c r="F98" s="52">
        <v>8478.67</v>
      </c>
      <c r="G98" s="52">
        <v>7866.24</v>
      </c>
      <c r="H98" s="52">
        <v>7633.79</v>
      </c>
      <c r="I98" s="52">
        <v>7401.6900000000005</v>
      </c>
      <c r="J98" s="52">
        <v>7174.05</v>
      </c>
      <c r="K98" s="52">
        <v>6937.1900000000005</v>
      </c>
      <c r="L98" s="52">
        <v>6705.25</v>
      </c>
      <c r="M98" s="52">
        <v>28698.89</v>
      </c>
      <c r="N98" s="52">
        <v>80895.77</v>
      </c>
      <c r="O98" s="77"/>
      <c r="P98" s="49"/>
      <c r="Q98" s="49"/>
      <c r="R98" s="49"/>
      <c r="S98" s="49"/>
      <c r="T98" s="49"/>
      <c r="U98" s="49"/>
      <c r="V98" s="49"/>
      <c r="W98" s="49"/>
      <c r="X98" s="49"/>
      <c r="Y98" s="49"/>
      <c r="Z98" s="49"/>
      <c r="AA98" s="49"/>
      <c r="AB98" s="49"/>
      <c r="AC98" s="49"/>
      <c r="AD98" s="49"/>
      <c r="AE98" s="49"/>
      <c r="AF98" s="50"/>
    </row>
    <row r="99" spans="1:32" outlineLevel="1" x14ac:dyDescent="0.3">
      <c r="A99" s="8">
        <v>94</v>
      </c>
      <c r="B99" s="51" t="s">
        <v>383</v>
      </c>
      <c r="C99" s="51" t="s">
        <v>384</v>
      </c>
      <c r="D99" s="51" t="s">
        <v>385</v>
      </c>
      <c r="E99" s="51" t="s">
        <v>386</v>
      </c>
      <c r="F99" s="52">
        <v>9908.7999999999993</v>
      </c>
      <c r="G99" s="52">
        <v>9326.3100000000013</v>
      </c>
      <c r="H99" s="52">
        <v>9016.0300000000007</v>
      </c>
      <c r="I99" s="52">
        <v>8717.49</v>
      </c>
      <c r="J99" s="52">
        <v>8422.2000000000007</v>
      </c>
      <c r="K99" s="52">
        <v>8119.9699999999993</v>
      </c>
      <c r="L99" s="52">
        <v>7821.64</v>
      </c>
      <c r="M99" s="52">
        <v>12988.29</v>
      </c>
      <c r="N99" s="52">
        <v>74320.73</v>
      </c>
      <c r="O99" s="77"/>
      <c r="P99" s="49"/>
      <c r="Q99" s="49"/>
      <c r="R99" s="49"/>
      <c r="S99" s="49"/>
      <c r="T99" s="49"/>
      <c r="U99" s="49"/>
      <c r="V99" s="49"/>
      <c r="W99" s="49"/>
      <c r="X99" s="49"/>
      <c r="Y99" s="49"/>
      <c r="Z99" s="49"/>
      <c r="AA99" s="49"/>
      <c r="AB99" s="49"/>
      <c r="AC99" s="49"/>
      <c r="AD99" s="49"/>
      <c r="AE99" s="49"/>
      <c r="AF99" s="50"/>
    </row>
    <row r="100" spans="1:32" outlineLevel="1" x14ac:dyDescent="0.3">
      <c r="A100" s="8">
        <v>95</v>
      </c>
      <c r="B100" s="51" t="s">
        <v>387</v>
      </c>
      <c r="C100" s="51" t="s">
        <v>388</v>
      </c>
      <c r="D100" s="51" t="s">
        <v>389</v>
      </c>
      <c r="E100" s="51" t="s">
        <v>386</v>
      </c>
      <c r="F100" s="52">
        <v>5.97</v>
      </c>
      <c r="G100" s="52">
        <v>0</v>
      </c>
      <c r="H100" s="52">
        <v>0</v>
      </c>
      <c r="I100" s="52">
        <v>0</v>
      </c>
      <c r="J100" s="52">
        <v>0</v>
      </c>
      <c r="K100" s="52">
        <v>0</v>
      </c>
      <c r="L100" s="52">
        <v>0</v>
      </c>
      <c r="M100" s="52">
        <v>0</v>
      </c>
      <c r="N100" s="52">
        <v>5.97</v>
      </c>
      <c r="O100" s="77"/>
      <c r="P100" s="49"/>
      <c r="Q100" s="49"/>
      <c r="R100" s="49"/>
      <c r="S100" s="49"/>
      <c r="T100" s="49"/>
      <c r="U100" s="49"/>
      <c r="V100" s="49"/>
      <c r="W100" s="49"/>
      <c r="X100" s="49"/>
      <c r="Y100" s="49"/>
      <c r="Z100" s="49"/>
      <c r="AA100" s="49"/>
      <c r="AB100" s="49"/>
      <c r="AC100" s="49"/>
      <c r="AD100" s="49"/>
      <c r="AE100" s="49"/>
      <c r="AF100" s="50"/>
    </row>
    <row r="101" spans="1:32" outlineLevel="1" x14ac:dyDescent="0.3">
      <c r="A101" s="8">
        <v>96</v>
      </c>
      <c r="B101" s="51" t="s">
        <v>390</v>
      </c>
      <c r="C101" s="51" t="s">
        <v>391</v>
      </c>
      <c r="D101" s="51" t="s">
        <v>392</v>
      </c>
      <c r="E101" s="51" t="s">
        <v>393</v>
      </c>
      <c r="F101" s="52">
        <v>46445.34</v>
      </c>
      <c r="G101" s="52">
        <v>46327.63</v>
      </c>
      <c r="H101" s="52">
        <v>46211.29</v>
      </c>
      <c r="I101" s="52">
        <v>46094.62</v>
      </c>
      <c r="J101" s="52">
        <v>1.52</v>
      </c>
      <c r="K101" s="52">
        <v>0</v>
      </c>
      <c r="L101" s="52">
        <v>0</v>
      </c>
      <c r="M101" s="52">
        <v>0</v>
      </c>
      <c r="N101" s="52">
        <v>185080.4</v>
      </c>
      <c r="O101" s="77"/>
      <c r="P101" s="49"/>
      <c r="Q101" s="49"/>
      <c r="R101" s="49"/>
      <c r="S101" s="49"/>
      <c r="T101" s="49"/>
      <c r="U101" s="49"/>
      <c r="V101" s="49"/>
      <c r="W101" s="49"/>
      <c r="X101" s="49"/>
      <c r="Y101" s="49"/>
      <c r="Z101" s="49"/>
      <c r="AA101" s="49"/>
      <c r="AB101" s="49"/>
      <c r="AC101" s="49"/>
      <c r="AD101" s="49"/>
      <c r="AE101" s="49"/>
      <c r="AF101" s="50"/>
    </row>
    <row r="102" spans="1:32" outlineLevel="1" x14ac:dyDescent="0.3">
      <c r="A102" s="8">
        <v>97</v>
      </c>
      <c r="B102" s="51" t="s">
        <v>394</v>
      </c>
      <c r="C102" s="51" t="s">
        <v>395</v>
      </c>
      <c r="D102" s="51" t="s">
        <v>396</v>
      </c>
      <c r="E102" s="51" t="s">
        <v>397</v>
      </c>
      <c r="F102" s="52">
        <v>11252.98</v>
      </c>
      <c r="G102" s="52">
        <v>10969.52</v>
      </c>
      <c r="H102" s="52">
        <v>10611.75</v>
      </c>
      <c r="I102" s="52">
        <v>10264.48</v>
      </c>
      <c r="J102" s="52">
        <v>9921.07</v>
      </c>
      <c r="K102" s="52">
        <v>9569.43</v>
      </c>
      <c r="L102" s="52">
        <v>9222.39</v>
      </c>
      <c r="M102" s="52">
        <v>16064.61</v>
      </c>
      <c r="N102" s="52">
        <v>87876.23</v>
      </c>
      <c r="O102" s="77"/>
      <c r="P102" s="49"/>
      <c r="Q102" s="49"/>
      <c r="R102" s="49"/>
      <c r="S102" s="49"/>
      <c r="T102" s="49"/>
      <c r="U102" s="49"/>
      <c r="V102" s="49"/>
      <c r="W102" s="49"/>
      <c r="X102" s="49"/>
      <c r="Y102" s="49"/>
      <c r="Z102" s="49"/>
      <c r="AA102" s="49"/>
      <c r="AB102" s="49"/>
      <c r="AC102" s="49"/>
      <c r="AD102" s="49"/>
      <c r="AE102" s="49"/>
      <c r="AF102" s="50"/>
    </row>
    <row r="103" spans="1:32" outlineLevel="1" x14ac:dyDescent="0.3">
      <c r="A103" s="8">
        <v>98</v>
      </c>
      <c r="B103" s="51" t="s">
        <v>398</v>
      </c>
      <c r="C103" s="51" t="s">
        <v>399</v>
      </c>
      <c r="D103" s="51" t="s">
        <v>400</v>
      </c>
      <c r="E103" s="51" t="s">
        <v>401</v>
      </c>
      <c r="F103" s="52">
        <v>64741.7</v>
      </c>
      <c r="G103" s="52">
        <v>63151.49</v>
      </c>
      <c r="H103" s="52">
        <v>61097.41</v>
      </c>
      <c r="I103" s="52">
        <v>59108.27</v>
      </c>
      <c r="J103" s="52">
        <v>57143.89</v>
      </c>
      <c r="K103" s="52">
        <v>55127.25</v>
      </c>
      <c r="L103" s="52">
        <v>53139.46</v>
      </c>
      <c r="M103" s="52">
        <v>114802.25</v>
      </c>
      <c r="N103" s="52">
        <v>528311.72</v>
      </c>
      <c r="O103" s="77"/>
      <c r="P103" s="49"/>
      <c r="Q103" s="49"/>
      <c r="R103" s="49"/>
      <c r="S103" s="49"/>
      <c r="T103" s="49"/>
      <c r="U103" s="49"/>
      <c r="V103" s="49"/>
      <c r="W103" s="49"/>
      <c r="X103" s="49"/>
      <c r="Y103" s="49"/>
      <c r="Z103" s="49"/>
      <c r="AA103" s="49"/>
      <c r="AB103" s="49"/>
      <c r="AC103" s="49"/>
      <c r="AD103" s="49"/>
      <c r="AE103" s="49"/>
      <c r="AF103" s="50"/>
    </row>
    <row r="104" spans="1:32" outlineLevel="1" x14ac:dyDescent="0.3">
      <c r="A104" s="8">
        <v>99</v>
      </c>
      <c r="B104" s="51" t="s">
        <v>402</v>
      </c>
      <c r="C104" s="51" t="s">
        <v>403</v>
      </c>
      <c r="D104" s="51" t="s">
        <v>404</v>
      </c>
      <c r="E104" s="51" t="s">
        <v>405</v>
      </c>
      <c r="F104" s="52">
        <v>10699.24</v>
      </c>
      <c r="G104" s="52">
        <v>0</v>
      </c>
      <c r="H104" s="52">
        <v>0</v>
      </c>
      <c r="I104" s="52">
        <v>0</v>
      </c>
      <c r="J104" s="52">
        <v>0</v>
      </c>
      <c r="K104" s="52">
        <v>0</v>
      </c>
      <c r="L104" s="52">
        <v>0</v>
      </c>
      <c r="M104" s="52">
        <v>0</v>
      </c>
      <c r="N104" s="52">
        <v>10699.24</v>
      </c>
      <c r="O104" s="77"/>
      <c r="P104" s="49"/>
      <c r="Q104" s="49"/>
      <c r="R104" s="49"/>
      <c r="S104" s="49"/>
      <c r="T104" s="49"/>
      <c r="U104" s="49"/>
      <c r="V104" s="49"/>
      <c r="W104" s="49"/>
      <c r="X104" s="49"/>
      <c r="Y104" s="49"/>
      <c r="Z104" s="49"/>
      <c r="AA104" s="49"/>
      <c r="AB104" s="49"/>
      <c r="AC104" s="49"/>
      <c r="AD104" s="49"/>
      <c r="AE104" s="49"/>
      <c r="AF104" s="50"/>
    </row>
    <row r="105" spans="1:32" outlineLevel="1" x14ac:dyDescent="0.3">
      <c r="A105" s="8">
        <v>100</v>
      </c>
      <c r="B105" s="51" t="s">
        <v>406</v>
      </c>
      <c r="C105" s="51" t="s">
        <v>407</v>
      </c>
      <c r="D105" s="51" t="s">
        <v>408</v>
      </c>
      <c r="E105" s="51" t="s">
        <v>409</v>
      </c>
      <c r="F105" s="52">
        <v>214496.43</v>
      </c>
      <c r="G105" s="52">
        <v>138049.75</v>
      </c>
      <c r="H105" s="52">
        <v>110807.27</v>
      </c>
      <c r="I105" s="52">
        <v>73943.7</v>
      </c>
      <c r="J105" s="52">
        <v>45371.67</v>
      </c>
      <c r="K105" s="52">
        <v>10760.99</v>
      </c>
      <c r="L105" s="52">
        <v>0</v>
      </c>
      <c r="M105" s="52">
        <v>0</v>
      </c>
      <c r="N105" s="52">
        <v>593429.81000000006</v>
      </c>
      <c r="O105" s="77"/>
      <c r="P105" s="49"/>
      <c r="Q105" s="49"/>
      <c r="R105" s="49"/>
      <c r="S105" s="49"/>
      <c r="T105" s="49"/>
      <c r="U105" s="49"/>
      <c r="V105" s="49"/>
      <c r="W105" s="49"/>
      <c r="X105" s="49"/>
      <c r="Y105" s="49"/>
      <c r="Z105" s="49"/>
      <c r="AA105" s="49"/>
      <c r="AB105" s="49"/>
      <c r="AC105" s="49"/>
      <c r="AD105" s="49"/>
      <c r="AE105" s="49"/>
      <c r="AF105" s="50"/>
    </row>
    <row r="106" spans="1:32" outlineLevel="1" x14ac:dyDescent="0.3">
      <c r="A106" s="8">
        <v>101</v>
      </c>
      <c r="B106" s="51" t="s">
        <v>410</v>
      </c>
      <c r="C106" s="51" t="s">
        <v>411</v>
      </c>
      <c r="D106" s="51" t="s">
        <v>412</v>
      </c>
      <c r="E106" s="51" t="s">
        <v>413</v>
      </c>
      <c r="F106" s="52">
        <v>192231.65000000002</v>
      </c>
      <c r="G106" s="52">
        <v>136684.78</v>
      </c>
      <c r="H106" s="52">
        <v>106623.09999999999</v>
      </c>
      <c r="I106" s="52">
        <v>87946.59</v>
      </c>
      <c r="J106" s="52">
        <v>34374.32</v>
      </c>
      <c r="K106" s="52">
        <v>19848.91</v>
      </c>
      <c r="L106" s="52">
        <v>19093.21</v>
      </c>
      <c r="M106" s="52">
        <v>25371.360000000001</v>
      </c>
      <c r="N106" s="52">
        <v>622173.91999999993</v>
      </c>
      <c r="O106" s="77"/>
      <c r="P106" s="49"/>
      <c r="Q106" s="49"/>
      <c r="R106" s="49"/>
      <c r="S106" s="49"/>
      <c r="T106" s="49"/>
      <c r="U106" s="49"/>
      <c r="V106" s="49"/>
      <c r="W106" s="49"/>
      <c r="X106" s="49"/>
      <c r="Y106" s="49"/>
      <c r="Z106" s="49"/>
      <c r="AA106" s="49"/>
      <c r="AB106" s="49"/>
      <c r="AC106" s="49"/>
      <c r="AD106" s="49"/>
      <c r="AE106" s="49"/>
      <c r="AF106" s="50"/>
    </row>
    <row r="107" spans="1:32" outlineLevel="1" x14ac:dyDescent="0.3">
      <c r="A107" s="8">
        <v>102</v>
      </c>
      <c r="B107" s="51" t="s">
        <v>414</v>
      </c>
      <c r="C107" s="51" t="s">
        <v>415</v>
      </c>
      <c r="D107" s="51" t="s">
        <v>412</v>
      </c>
      <c r="E107" s="51" t="s">
        <v>413</v>
      </c>
      <c r="F107" s="52">
        <v>58151.08</v>
      </c>
      <c r="G107" s="52">
        <v>69328.950000000012</v>
      </c>
      <c r="H107" s="52">
        <v>69097.030000000013</v>
      </c>
      <c r="I107" s="52">
        <v>80233.939999999988</v>
      </c>
      <c r="J107" s="52">
        <v>79965.710000000006</v>
      </c>
      <c r="K107" s="52">
        <v>79686.41</v>
      </c>
      <c r="L107" s="52">
        <v>90787.44</v>
      </c>
      <c r="M107" s="52">
        <v>267175.92000000004</v>
      </c>
      <c r="N107" s="52">
        <v>794426.4800000001</v>
      </c>
      <c r="O107" s="77"/>
      <c r="P107" s="49"/>
      <c r="Q107" s="49"/>
      <c r="R107" s="49"/>
      <c r="S107" s="49"/>
      <c r="T107" s="49"/>
      <c r="U107" s="49"/>
      <c r="V107" s="49"/>
      <c r="W107" s="49"/>
      <c r="X107" s="49"/>
      <c r="Y107" s="49"/>
      <c r="Z107" s="49"/>
      <c r="AA107" s="49"/>
      <c r="AB107" s="49"/>
      <c r="AC107" s="49"/>
      <c r="AD107" s="49"/>
      <c r="AE107" s="49"/>
      <c r="AF107" s="50"/>
    </row>
    <row r="108" spans="1:32" outlineLevel="1" x14ac:dyDescent="0.3">
      <c r="A108" s="8">
        <v>103</v>
      </c>
      <c r="B108" s="51" t="s">
        <v>416</v>
      </c>
      <c r="C108" s="51" t="s">
        <v>417</v>
      </c>
      <c r="D108" s="51" t="s">
        <v>418</v>
      </c>
      <c r="E108" s="51" t="s">
        <v>419</v>
      </c>
      <c r="F108" s="52">
        <v>19826.29</v>
      </c>
      <c r="G108" s="52">
        <v>19076.29</v>
      </c>
      <c r="H108" s="52">
        <v>18560.18</v>
      </c>
      <c r="I108" s="52">
        <v>18042.63</v>
      </c>
      <c r="J108" s="52">
        <v>17537.53</v>
      </c>
      <c r="K108" s="52">
        <v>17006.879999999997</v>
      </c>
      <c r="L108" s="52">
        <v>16489.689999999999</v>
      </c>
      <c r="M108" s="52">
        <v>94597.450000000012</v>
      </c>
      <c r="N108" s="52">
        <v>221136.93999999997</v>
      </c>
      <c r="O108" s="77"/>
      <c r="P108" s="49"/>
      <c r="Q108" s="49"/>
      <c r="R108" s="49"/>
      <c r="S108" s="49"/>
      <c r="T108" s="49"/>
      <c r="U108" s="49"/>
      <c r="V108" s="49"/>
      <c r="W108" s="49"/>
      <c r="X108" s="49"/>
      <c r="Y108" s="49"/>
      <c r="Z108" s="49"/>
      <c r="AA108" s="49"/>
      <c r="AB108" s="49"/>
      <c r="AC108" s="49"/>
      <c r="AD108" s="49"/>
      <c r="AE108" s="49"/>
      <c r="AF108" s="50"/>
    </row>
    <row r="109" spans="1:32" outlineLevel="1" x14ac:dyDescent="0.3">
      <c r="A109" s="8">
        <v>104</v>
      </c>
      <c r="B109" s="51" t="s">
        <v>420</v>
      </c>
      <c r="C109" s="51" t="s">
        <v>421</v>
      </c>
      <c r="D109" s="51" t="s">
        <v>422</v>
      </c>
      <c r="E109" s="51" t="s">
        <v>423</v>
      </c>
      <c r="F109" s="52">
        <v>21854.69</v>
      </c>
      <c r="G109" s="52">
        <v>20891.73</v>
      </c>
      <c r="H109" s="52">
        <v>20301.34</v>
      </c>
      <c r="I109" s="52">
        <v>19709.29</v>
      </c>
      <c r="J109" s="52">
        <v>19129.53</v>
      </c>
      <c r="K109" s="52">
        <v>18524.43</v>
      </c>
      <c r="L109" s="52">
        <v>17932.8</v>
      </c>
      <c r="M109" s="52">
        <v>85463.360000000001</v>
      </c>
      <c r="N109" s="52">
        <v>223807.16999999998</v>
      </c>
      <c r="O109" s="77"/>
      <c r="P109" s="49"/>
      <c r="Q109" s="49"/>
      <c r="R109" s="49"/>
      <c r="S109" s="49"/>
      <c r="T109" s="49"/>
      <c r="U109" s="49"/>
      <c r="V109" s="49"/>
      <c r="W109" s="49"/>
      <c r="X109" s="49"/>
      <c r="Y109" s="49"/>
      <c r="Z109" s="49"/>
      <c r="AA109" s="49"/>
      <c r="AB109" s="49"/>
      <c r="AC109" s="49"/>
      <c r="AD109" s="49"/>
      <c r="AE109" s="49"/>
      <c r="AF109" s="50"/>
    </row>
    <row r="110" spans="1:32" outlineLevel="1" x14ac:dyDescent="0.3">
      <c r="A110" s="8">
        <v>105</v>
      </c>
      <c r="B110" s="51" t="s">
        <v>424</v>
      </c>
      <c r="C110" s="51" t="s">
        <v>425</v>
      </c>
      <c r="D110" s="51" t="s">
        <v>426</v>
      </c>
      <c r="E110" s="51" t="s">
        <v>427</v>
      </c>
      <c r="F110" s="52">
        <v>55733.03</v>
      </c>
      <c r="G110" s="52">
        <v>52958.869999999995</v>
      </c>
      <c r="H110" s="52">
        <v>51252.12</v>
      </c>
      <c r="I110" s="52">
        <v>49540.67</v>
      </c>
      <c r="J110" s="52">
        <v>47842.11</v>
      </c>
      <c r="K110" s="52">
        <v>46115.43</v>
      </c>
      <c r="L110" s="52">
        <v>44405.17</v>
      </c>
      <c r="M110" s="52">
        <v>21653.759999999998</v>
      </c>
      <c r="N110" s="52">
        <v>369501.16</v>
      </c>
      <c r="O110" s="77"/>
      <c r="P110" s="49"/>
      <c r="Q110" s="49"/>
      <c r="R110" s="49"/>
      <c r="S110" s="49"/>
      <c r="T110" s="49"/>
      <c r="U110" s="49"/>
      <c r="V110" s="49"/>
      <c r="W110" s="49"/>
      <c r="X110" s="49"/>
      <c r="Y110" s="49"/>
      <c r="Z110" s="49"/>
      <c r="AA110" s="49"/>
      <c r="AB110" s="49"/>
      <c r="AC110" s="49"/>
      <c r="AD110" s="49"/>
      <c r="AE110" s="49"/>
      <c r="AF110" s="50"/>
    </row>
    <row r="111" spans="1:32" outlineLevel="1" x14ac:dyDescent="0.3">
      <c r="A111" s="8">
        <v>106</v>
      </c>
      <c r="B111" s="51" t="s">
        <v>428</v>
      </c>
      <c r="C111" s="51" t="s">
        <v>429</v>
      </c>
      <c r="D111" s="51" t="s">
        <v>430</v>
      </c>
      <c r="E111" s="51" t="s">
        <v>427</v>
      </c>
      <c r="F111" s="52">
        <v>38494.81</v>
      </c>
      <c r="G111" s="52">
        <v>36578.699999999997</v>
      </c>
      <c r="H111" s="52">
        <v>35399.839999999997</v>
      </c>
      <c r="I111" s="52">
        <v>34217.75</v>
      </c>
      <c r="J111" s="52">
        <v>33044.550000000003</v>
      </c>
      <c r="K111" s="52">
        <v>31851.93</v>
      </c>
      <c r="L111" s="52">
        <v>30670.66</v>
      </c>
      <c r="M111" s="52">
        <v>14956.26</v>
      </c>
      <c r="N111" s="52">
        <v>255214.49999999997</v>
      </c>
      <c r="O111" s="77"/>
      <c r="P111" s="49"/>
      <c r="Q111" s="49"/>
      <c r="R111" s="49"/>
      <c r="S111" s="49"/>
      <c r="T111" s="49"/>
      <c r="U111" s="49"/>
      <c r="V111" s="49"/>
      <c r="W111" s="49"/>
      <c r="X111" s="49"/>
      <c r="Y111" s="49"/>
      <c r="Z111" s="49"/>
      <c r="AA111" s="49"/>
      <c r="AB111" s="49"/>
      <c r="AC111" s="49"/>
      <c r="AD111" s="49"/>
      <c r="AE111" s="49"/>
      <c r="AF111" s="50"/>
    </row>
    <row r="112" spans="1:32" outlineLevel="1" x14ac:dyDescent="0.3">
      <c r="A112" s="8">
        <v>107</v>
      </c>
      <c r="B112" s="51" t="s">
        <v>431</v>
      </c>
      <c r="C112" s="51" t="s">
        <v>432</v>
      </c>
      <c r="D112" s="51" t="s">
        <v>433</v>
      </c>
      <c r="E112" s="51" t="s">
        <v>434</v>
      </c>
      <c r="F112" s="52">
        <v>40430.69</v>
      </c>
      <c r="G112" s="52">
        <v>38330.67</v>
      </c>
      <c r="H112" s="52">
        <v>37163.599999999999</v>
      </c>
      <c r="I112" s="52">
        <v>35993.339999999997</v>
      </c>
      <c r="J112" s="52">
        <v>34838.269999999997</v>
      </c>
      <c r="K112" s="52">
        <v>33651.21</v>
      </c>
      <c r="L112" s="52">
        <v>32481.72</v>
      </c>
      <c r="M112" s="52">
        <v>76162.36</v>
      </c>
      <c r="N112" s="52">
        <v>329051.86</v>
      </c>
      <c r="O112" s="77"/>
      <c r="P112" s="49"/>
      <c r="Q112" s="49"/>
      <c r="R112" s="49"/>
      <c r="S112" s="49"/>
      <c r="T112" s="49"/>
      <c r="U112" s="49"/>
      <c r="V112" s="49"/>
      <c r="W112" s="49"/>
      <c r="X112" s="49"/>
      <c r="Y112" s="49"/>
      <c r="Z112" s="49"/>
      <c r="AA112" s="49"/>
      <c r="AB112" s="49"/>
      <c r="AC112" s="49"/>
      <c r="AD112" s="49"/>
      <c r="AE112" s="49"/>
      <c r="AF112" s="50"/>
    </row>
    <row r="113" spans="1:32" outlineLevel="1" x14ac:dyDescent="0.3">
      <c r="A113" s="8">
        <v>108</v>
      </c>
      <c r="B113" s="51" t="s">
        <v>435</v>
      </c>
      <c r="C113" s="51" t="s">
        <v>436</v>
      </c>
      <c r="D113" s="51" t="s">
        <v>437</v>
      </c>
      <c r="E113" s="51" t="s">
        <v>438</v>
      </c>
      <c r="F113" s="52">
        <v>42903.03</v>
      </c>
      <c r="G113" s="52">
        <v>40334.82</v>
      </c>
      <c r="H113" s="52">
        <v>39200.42</v>
      </c>
      <c r="I113" s="52">
        <v>38062.880000000005</v>
      </c>
      <c r="J113" s="52">
        <v>36949.08</v>
      </c>
      <c r="K113" s="52">
        <v>35786.270000000004</v>
      </c>
      <c r="L113" s="52">
        <v>34649.519999999997</v>
      </c>
      <c r="M113" s="52">
        <v>166685.82</v>
      </c>
      <c r="N113" s="52">
        <v>434571.84000000014</v>
      </c>
      <c r="O113" s="77"/>
      <c r="P113" s="49"/>
      <c r="Q113" s="49"/>
      <c r="R113" s="49"/>
      <c r="S113" s="49"/>
      <c r="T113" s="49"/>
      <c r="U113" s="49"/>
      <c r="V113" s="49"/>
      <c r="W113" s="49"/>
      <c r="X113" s="49"/>
      <c r="Y113" s="49"/>
      <c r="Z113" s="49"/>
      <c r="AA113" s="49"/>
      <c r="AB113" s="49"/>
      <c r="AC113" s="49"/>
      <c r="AD113" s="49"/>
      <c r="AE113" s="49"/>
      <c r="AF113" s="50"/>
    </row>
    <row r="114" spans="1:32" outlineLevel="1" x14ac:dyDescent="0.3">
      <c r="A114" s="8">
        <v>109</v>
      </c>
      <c r="B114" s="51" t="s">
        <v>439</v>
      </c>
      <c r="C114" s="51" t="s">
        <v>440</v>
      </c>
      <c r="D114" s="51" t="s">
        <v>441</v>
      </c>
      <c r="E114" s="51" t="s">
        <v>442</v>
      </c>
      <c r="F114" s="52">
        <v>10118.030000000001</v>
      </c>
      <c r="G114" s="52">
        <v>0</v>
      </c>
      <c r="H114" s="52">
        <v>0</v>
      </c>
      <c r="I114" s="52">
        <v>0</v>
      </c>
      <c r="J114" s="52">
        <v>0</v>
      </c>
      <c r="K114" s="52">
        <v>0</v>
      </c>
      <c r="L114" s="52">
        <v>0</v>
      </c>
      <c r="M114" s="52">
        <v>0</v>
      </c>
      <c r="N114" s="52">
        <v>10118.030000000001</v>
      </c>
      <c r="O114" s="77"/>
      <c r="P114" s="49"/>
      <c r="Q114" s="49"/>
      <c r="R114" s="49"/>
      <c r="S114" s="49"/>
      <c r="T114" s="49"/>
      <c r="U114" s="49"/>
      <c r="V114" s="49"/>
      <c r="W114" s="49"/>
      <c r="X114" s="49"/>
      <c r="Y114" s="49"/>
      <c r="Z114" s="49"/>
      <c r="AA114" s="49"/>
      <c r="AB114" s="49"/>
      <c r="AC114" s="49"/>
      <c r="AD114" s="49"/>
      <c r="AE114" s="49"/>
      <c r="AF114" s="50"/>
    </row>
    <row r="115" spans="1:32" outlineLevel="1" x14ac:dyDescent="0.3">
      <c r="A115" s="8">
        <v>110</v>
      </c>
      <c r="B115" s="51" t="s">
        <v>443</v>
      </c>
      <c r="C115" s="51" t="s">
        <v>444</v>
      </c>
      <c r="D115" s="51" t="s">
        <v>445</v>
      </c>
      <c r="E115" s="51" t="s">
        <v>442</v>
      </c>
      <c r="F115" s="52">
        <v>11369.58</v>
      </c>
      <c r="G115" s="52">
        <v>10762.11</v>
      </c>
      <c r="H115" s="52">
        <v>10417.02</v>
      </c>
      <c r="I115" s="52">
        <v>10070.93</v>
      </c>
      <c r="J115" s="52">
        <v>9727.4699999999993</v>
      </c>
      <c r="K115" s="52">
        <v>9378.33</v>
      </c>
      <c r="L115" s="52">
        <v>9032.5</v>
      </c>
      <c r="M115" s="52">
        <v>4405.2700000000004</v>
      </c>
      <c r="N115" s="52">
        <v>75163.210000000006</v>
      </c>
      <c r="O115" s="77"/>
      <c r="P115" s="49"/>
      <c r="Q115" s="49"/>
      <c r="R115" s="49"/>
      <c r="S115" s="49"/>
      <c r="T115" s="49"/>
      <c r="U115" s="49"/>
      <c r="V115" s="49"/>
      <c r="W115" s="49"/>
      <c r="X115" s="49"/>
      <c r="Y115" s="49"/>
      <c r="Z115" s="49"/>
      <c r="AA115" s="49"/>
      <c r="AB115" s="49"/>
      <c r="AC115" s="49"/>
      <c r="AD115" s="49"/>
      <c r="AE115" s="49"/>
      <c r="AF115" s="50"/>
    </row>
    <row r="116" spans="1:32" outlineLevel="1" x14ac:dyDescent="0.3">
      <c r="A116" s="8">
        <v>111</v>
      </c>
      <c r="B116" s="51" t="s">
        <v>446</v>
      </c>
      <c r="C116" s="51" t="s">
        <v>447</v>
      </c>
      <c r="D116" s="51" t="s">
        <v>448</v>
      </c>
      <c r="E116" s="51" t="s">
        <v>449</v>
      </c>
      <c r="F116" s="52">
        <v>19955.95</v>
      </c>
      <c r="G116" s="52">
        <v>18837.919999999998</v>
      </c>
      <c r="H116" s="52">
        <v>18251.37</v>
      </c>
      <c r="I116" s="52">
        <v>17663.23</v>
      </c>
      <c r="J116" s="52">
        <v>17082.310000000001</v>
      </c>
      <c r="K116" s="52">
        <v>16486.099999999999</v>
      </c>
      <c r="L116" s="52">
        <v>15898.36</v>
      </c>
      <c r="M116" s="52">
        <v>33571.64</v>
      </c>
      <c r="N116" s="52">
        <v>157746.87999999995</v>
      </c>
      <c r="O116" s="77"/>
      <c r="P116" s="49"/>
      <c r="Q116" s="49"/>
      <c r="R116" s="49"/>
      <c r="S116" s="49"/>
      <c r="T116" s="49"/>
      <c r="U116" s="49"/>
      <c r="V116" s="49"/>
      <c r="W116" s="49"/>
      <c r="X116" s="49"/>
      <c r="Y116" s="49"/>
      <c r="Z116" s="49"/>
      <c r="AA116" s="49"/>
      <c r="AB116" s="49"/>
      <c r="AC116" s="49"/>
      <c r="AD116" s="49"/>
      <c r="AE116" s="49"/>
      <c r="AF116" s="50"/>
    </row>
    <row r="117" spans="1:32" outlineLevel="1" x14ac:dyDescent="0.3">
      <c r="A117" s="8">
        <v>112</v>
      </c>
      <c r="B117" s="51" t="s">
        <v>450</v>
      </c>
      <c r="C117" s="51" t="s">
        <v>451</v>
      </c>
      <c r="D117" s="51" t="s">
        <v>452</v>
      </c>
      <c r="E117" s="51" t="s">
        <v>453</v>
      </c>
      <c r="F117" s="52">
        <v>476112.68</v>
      </c>
      <c r="G117" s="52">
        <v>445771.81</v>
      </c>
      <c r="H117" s="52">
        <v>434648.29</v>
      </c>
      <c r="I117" s="52">
        <v>423494.24</v>
      </c>
      <c r="J117" s="52">
        <v>412767.47</v>
      </c>
      <c r="K117" s="52">
        <v>401170.86</v>
      </c>
      <c r="L117" s="52">
        <v>390024.44</v>
      </c>
      <c r="M117" s="52">
        <v>3747249.56</v>
      </c>
      <c r="N117" s="52">
        <v>6731239.3500000015</v>
      </c>
      <c r="O117" s="77"/>
      <c r="P117" s="49"/>
      <c r="Q117" s="49"/>
      <c r="R117" s="49"/>
      <c r="S117" s="49"/>
      <c r="T117" s="49"/>
      <c r="U117" s="49"/>
      <c r="V117" s="49"/>
      <c r="W117" s="49"/>
      <c r="X117" s="49"/>
      <c r="Y117" s="49"/>
      <c r="Z117" s="49"/>
      <c r="AA117" s="49"/>
      <c r="AB117" s="49"/>
      <c r="AC117" s="49"/>
      <c r="AD117" s="49"/>
      <c r="AE117" s="49"/>
      <c r="AF117" s="50"/>
    </row>
    <row r="118" spans="1:32" outlineLevel="1" x14ac:dyDescent="0.3">
      <c r="A118" s="8">
        <v>113</v>
      </c>
      <c r="B118" s="51" t="s">
        <v>454</v>
      </c>
      <c r="C118" s="51" t="s">
        <v>455</v>
      </c>
      <c r="D118" s="51" t="s">
        <v>456</v>
      </c>
      <c r="E118" s="51" t="s">
        <v>449</v>
      </c>
      <c r="F118" s="52">
        <v>43274.759999999995</v>
      </c>
      <c r="G118" s="52">
        <v>40647.360000000001</v>
      </c>
      <c r="H118" s="52">
        <v>39517.979999999996</v>
      </c>
      <c r="I118" s="52">
        <v>38385.51</v>
      </c>
      <c r="J118" s="52">
        <v>37281.72</v>
      </c>
      <c r="K118" s="52">
        <v>36118.979999999996</v>
      </c>
      <c r="L118" s="52">
        <v>34987.29</v>
      </c>
      <c r="M118" s="52">
        <v>213489.63</v>
      </c>
      <c r="N118" s="52">
        <v>483703.23</v>
      </c>
      <c r="O118" s="77"/>
      <c r="P118" s="49"/>
      <c r="Q118" s="49"/>
      <c r="R118" s="49"/>
      <c r="S118" s="49"/>
      <c r="T118" s="49"/>
      <c r="U118" s="49"/>
      <c r="V118" s="49"/>
      <c r="W118" s="49"/>
      <c r="X118" s="49"/>
      <c r="Y118" s="49"/>
      <c r="Z118" s="49"/>
      <c r="AA118" s="49"/>
      <c r="AB118" s="49"/>
      <c r="AC118" s="49"/>
      <c r="AD118" s="49"/>
      <c r="AE118" s="49"/>
      <c r="AF118" s="50"/>
    </row>
    <row r="119" spans="1:32" outlineLevel="1" x14ac:dyDescent="0.3">
      <c r="A119" s="8">
        <v>114</v>
      </c>
      <c r="B119" s="51" t="s">
        <v>457</v>
      </c>
      <c r="C119" s="51" t="s">
        <v>458</v>
      </c>
      <c r="D119" s="51" t="s">
        <v>459</v>
      </c>
      <c r="E119" s="51" t="s">
        <v>460</v>
      </c>
      <c r="F119" s="52">
        <v>29244.42</v>
      </c>
      <c r="G119" s="52">
        <v>0</v>
      </c>
      <c r="H119" s="52">
        <v>0</v>
      </c>
      <c r="I119" s="52">
        <v>0</v>
      </c>
      <c r="J119" s="52">
        <v>0</v>
      </c>
      <c r="K119" s="52">
        <v>0</v>
      </c>
      <c r="L119" s="52">
        <v>0</v>
      </c>
      <c r="M119" s="52">
        <v>0</v>
      </c>
      <c r="N119" s="52">
        <v>29244.42</v>
      </c>
      <c r="O119" s="77"/>
      <c r="P119" s="49"/>
      <c r="Q119" s="49"/>
      <c r="R119" s="49"/>
      <c r="S119" s="49"/>
      <c r="T119" s="49"/>
      <c r="U119" s="49"/>
      <c r="V119" s="49"/>
      <c r="W119" s="49"/>
      <c r="X119" s="49"/>
      <c r="Y119" s="49"/>
      <c r="Z119" s="49"/>
      <c r="AA119" s="49"/>
      <c r="AB119" s="49"/>
      <c r="AC119" s="49"/>
      <c r="AD119" s="49"/>
      <c r="AE119" s="49"/>
      <c r="AF119" s="50"/>
    </row>
    <row r="120" spans="1:32" outlineLevel="1" x14ac:dyDescent="0.3">
      <c r="A120" s="8">
        <v>115</v>
      </c>
      <c r="B120" s="51" t="s">
        <v>461</v>
      </c>
      <c r="C120" s="51" t="s">
        <v>462</v>
      </c>
      <c r="D120" s="51" t="s">
        <v>463</v>
      </c>
      <c r="E120" s="51" t="s">
        <v>464</v>
      </c>
      <c r="F120" s="52">
        <v>26928.2</v>
      </c>
      <c r="G120" s="52">
        <v>25385.809999999998</v>
      </c>
      <c r="H120" s="52">
        <v>24590.04</v>
      </c>
      <c r="I120" s="52">
        <v>23792.07</v>
      </c>
      <c r="J120" s="52">
        <v>23003.89</v>
      </c>
      <c r="K120" s="52">
        <v>22195.09</v>
      </c>
      <c r="L120" s="52">
        <v>21397.68</v>
      </c>
      <c r="M120" s="52">
        <v>44683.92</v>
      </c>
      <c r="N120" s="52">
        <v>211976.7</v>
      </c>
      <c r="O120" s="77"/>
      <c r="P120" s="49"/>
      <c r="Q120" s="49"/>
      <c r="R120" s="49"/>
      <c r="S120" s="49"/>
      <c r="T120" s="49"/>
      <c r="U120" s="49"/>
      <c r="V120" s="49"/>
      <c r="W120" s="49"/>
      <c r="X120" s="49"/>
      <c r="Y120" s="49"/>
      <c r="Z120" s="49"/>
      <c r="AA120" s="49"/>
      <c r="AB120" s="49"/>
      <c r="AC120" s="49"/>
      <c r="AD120" s="49"/>
      <c r="AE120" s="49"/>
      <c r="AF120" s="50"/>
    </row>
    <row r="121" spans="1:32" outlineLevel="1" x14ac:dyDescent="0.3">
      <c r="A121" s="8">
        <v>116</v>
      </c>
      <c r="B121" s="51" t="s">
        <v>465</v>
      </c>
      <c r="C121" s="51" t="s">
        <v>466</v>
      </c>
      <c r="D121" s="51" t="s">
        <v>467</v>
      </c>
      <c r="E121" s="51" t="s">
        <v>468</v>
      </c>
      <c r="F121" s="52">
        <v>47278.23</v>
      </c>
      <c r="G121" s="52">
        <v>45002.83</v>
      </c>
      <c r="H121" s="52">
        <v>43628.6</v>
      </c>
      <c r="I121" s="52">
        <v>42384.9</v>
      </c>
      <c r="J121" s="52">
        <v>41169.300000000003</v>
      </c>
      <c r="K121" s="52">
        <v>39895.800000000003</v>
      </c>
      <c r="L121" s="52">
        <v>38652.97</v>
      </c>
      <c r="M121" s="52">
        <v>205863.15000000002</v>
      </c>
      <c r="N121" s="52">
        <v>503875.78</v>
      </c>
      <c r="O121" s="77"/>
      <c r="P121" s="49"/>
      <c r="Q121" s="49"/>
      <c r="R121" s="49"/>
      <c r="S121" s="49"/>
      <c r="T121" s="49"/>
      <c r="U121" s="49"/>
      <c r="V121" s="49"/>
      <c r="W121" s="49"/>
      <c r="X121" s="49"/>
      <c r="Y121" s="49"/>
      <c r="Z121" s="49"/>
      <c r="AA121" s="49"/>
      <c r="AB121" s="49"/>
      <c r="AC121" s="49"/>
      <c r="AD121" s="49"/>
      <c r="AE121" s="49"/>
      <c r="AF121" s="50"/>
    </row>
    <row r="122" spans="1:32" outlineLevel="1" x14ac:dyDescent="0.3">
      <c r="A122" s="8">
        <v>117</v>
      </c>
      <c r="B122" s="51" t="s">
        <v>469</v>
      </c>
      <c r="C122" s="51" t="s">
        <v>470</v>
      </c>
      <c r="D122" s="51" t="s">
        <v>471</v>
      </c>
      <c r="E122" s="51" t="s">
        <v>468</v>
      </c>
      <c r="F122" s="52">
        <v>37226.22</v>
      </c>
      <c r="G122" s="52">
        <v>35513.69</v>
      </c>
      <c r="H122" s="52">
        <v>34327.79</v>
      </c>
      <c r="I122" s="52">
        <v>33215.07</v>
      </c>
      <c r="J122" s="52">
        <v>32113.62</v>
      </c>
      <c r="K122" s="52">
        <v>30988.1</v>
      </c>
      <c r="L122" s="52">
        <v>29876.17</v>
      </c>
      <c r="M122" s="52">
        <v>41176.35</v>
      </c>
      <c r="N122" s="52">
        <v>274437.01000000007</v>
      </c>
      <c r="O122" s="77"/>
      <c r="P122" s="49"/>
      <c r="Q122" s="49"/>
      <c r="R122" s="49"/>
      <c r="S122" s="49"/>
      <c r="T122" s="49"/>
      <c r="U122" s="49"/>
      <c r="V122" s="49"/>
      <c r="W122" s="49"/>
      <c r="X122" s="49"/>
      <c r="Y122" s="49"/>
      <c r="Z122" s="49"/>
      <c r="AA122" s="49"/>
      <c r="AB122" s="49"/>
      <c r="AC122" s="49"/>
      <c r="AD122" s="49"/>
      <c r="AE122" s="49"/>
      <c r="AF122" s="50"/>
    </row>
    <row r="123" spans="1:32" outlineLevel="1" x14ac:dyDescent="0.3">
      <c r="A123" s="8">
        <v>118</v>
      </c>
      <c r="B123" s="51" t="s">
        <v>472</v>
      </c>
      <c r="C123" s="51" t="s">
        <v>473</v>
      </c>
      <c r="D123" s="51" t="s">
        <v>474</v>
      </c>
      <c r="E123" s="51" t="s">
        <v>468</v>
      </c>
      <c r="F123" s="52">
        <v>22807.97</v>
      </c>
      <c r="G123" s="52">
        <v>21710.260000000002</v>
      </c>
      <c r="H123" s="52">
        <v>21047.29</v>
      </c>
      <c r="I123" s="52">
        <v>20447.310000000001</v>
      </c>
      <c r="J123" s="52">
        <v>19860.88</v>
      </c>
      <c r="K123" s="52">
        <v>19246.54</v>
      </c>
      <c r="L123" s="52">
        <v>18646.95</v>
      </c>
      <c r="M123" s="52">
        <v>99312.4</v>
      </c>
      <c r="N123" s="52">
        <v>243079.59999999998</v>
      </c>
      <c r="O123" s="77"/>
      <c r="P123" s="49"/>
      <c r="Q123" s="49"/>
      <c r="R123" s="49"/>
      <c r="S123" s="49"/>
      <c r="T123" s="49"/>
      <c r="U123" s="49"/>
      <c r="V123" s="49"/>
      <c r="W123" s="49"/>
      <c r="X123" s="49"/>
      <c r="Y123" s="49"/>
      <c r="Z123" s="49"/>
      <c r="AA123" s="49"/>
      <c r="AB123" s="49"/>
      <c r="AC123" s="49"/>
      <c r="AD123" s="49"/>
      <c r="AE123" s="49"/>
      <c r="AF123" s="50"/>
    </row>
    <row r="124" spans="1:32" outlineLevel="1" x14ac:dyDescent="0.3">
      <c r="A124" s="8">
        <v>119</v>
      </c>
      <c r="B124" s="51" t="s">
        <v>475</v>
      </c>
      <c r="C124" s="51" t="s">
        <v>476</v>
      </c>
      <c r="D124" s="51" t="s">
        <v>477</v>
      </c>
      <c r="E124" s="51" t="s">
        <v>478</v>
      </c>
      <c r="F124" s="52">
        <v>80213.2</v>
      </c>
      <c r="G124" s="52">
        <v>76509.91</v>
      </c>
      <c r="H124" s="52">
        <v>74367.429999999993</v>
      </c>
      <c r="I124" s="52">
        <v>72487.179999999993</v>
      </c>
      <c r="J124" s="52">
        <v>70675.12</v>
      </c>
      <c r="K124" s="52">
        <v>68724.070000000007</v>
      </c>
      <c r="L124" s="52">
        <v>66845.070000000007</v>
      </c>
      <c r="M124" s="52">
        <v>611427.13000000012</v>
      </c>
      <c r="N124" s="52">
        <v>1121249.1100000001</v>
      </c>
      <c r="O124" s="77"/>
      <c r="P124" s="49"/>
      <c r="Q124" s="49"/>
      <c r="R124" s="49"/>
      <c r="S124" s="49"/>
      <c r="T124" s="49"/>
      <c r="U124" s="49"/>
      <c r="V124" s="49"/>
      <c r="W124" s="49"/>
      <c r="X124" s="49"/>
      <c r="Y124" s="49"/>
      <c r="Z124" s="49"/>
      <c r="AA124" s="49"/>
      <c r="AB124" s="49"/>
      <c r="AC124" s="49"/>
      <c r="AD124" s="49"/>
      <c r="AE124" s="49"/>
      <c r="AF124" s="50"/>
    </row>
    <row r="125" spans="1:32" outlineLevel="1" x14ac:dyDescent="0.3">
      <c r="A125" s="8">
        <v>120</v>
      </c>
      <c r="B125" s="51" t="s">
        <v>479</v>
      </c>
      <c r="C125" s="51" t="s">
        <v>480</v>
      </c>
      <c r="D125" s="51" t="s">
        <v>481</v>
      </c>
      <c r="E125" s="51" t="s">
        <v>482</v>
      </c>
      <c r="F125" s="52">
        <v>23102.79</v>
      </c>
      <c r="G125" s="52">
        <v>22328.639999999999</v>
      </c>
      <c r="H125" s="52">
        <v>21563.439999999999</v>
      </c>
      <c r="I125" s="52">
        <v>20859.64</v>
      </c>
      <c r="J125" s="52">
        <v>20164</v>
      </c>
      <c r="K125" s="52">
        <v>19451.03</v>
      </c>
      <c r="L125" s="52">
        <v>18747.7</v>
      </c>
      <c r="M125" s="52">
        <v>35415.710000000006</v>
      </c>
      <c r="N125" s="52">
        <v>181632.94999999998</v>
      </c>
      <c r="O125" s="77"/>
      <c r="P125" s="49"/>
      <c r="Q125" s="49"/>
      <c r="R125" s="49"/>
      <c r="S125" s="49"/>
      <c r="T125" s="49"/>
      <c r="U125" s="49"/>
      <c r="V125" s="49"/>
      <c r="W125" s="49"/>
      <c r="X125" s="49"/>
      <c r="Y125" s="49"/>
      <c r="Z125" s="49"/>
      <c r="AA125" s="49"/>
      <c r="AB125" s="49"/>
      <c r="AC125" s="49"/>
      <c r="AD125" s="49"/>
      <c r="AE125" s="49"/>
      <c r="AF125" s="50"/>
    </row>
    <row r="126" spans="1:32" outlineLevel="1" x14ac:dyDescent="0.3">
      <c r="A126" s="8">
        <v>121</v>
      </c>
      <c r="B126" s="51" t="s">
        <v>483</v>
      </c>
      <c r="C126" s="51" t="s">
        <v>484</v>
      </c>
      <c r="D126" s="51" t="s">
        <v>485</v>
      </c>
      <c r="E126" s="51" t="s">
        <v>486</v>
      </c>
      <c r="F126" s="52">
        <v>80444.7</v>
      </c>
      <c r="G126" s="52">
        <v>79014.259999999995</v>
      </c>
      <c r="H126" s="52">
        <v>76835.37</v>
      </c>
      <c r="I126" s="52">
        <v>74569.62</v>
      </c>
      <c r="J126" s="52">
        <v>72354.100000000006</v>
      </c>
      <c r="K126" s="52">
        <v>70035.040000000008</v>
      </c>
      <c r="L126" s="52">
        <v>67770.84</v>
      </c>
      <c r="M126" s="52">
        <v>350914.62000000005</v>
      </c>
      <c r="N126" s="52">
        <v>871938.54999999981</v>
      </c>
      <c r="O126" s="77"/>
      <c r="P126" s="49"/>
      <c r="Q126" s="49"/>
      <c r="R126" s="49"/>
      <c r="S126" s="49"/>
      <c r="T126" s="49"/>
      <c r="U126" s="49"/>
      <c r="V126" s="49"/>
      <c r="W126" s="49"/>
      <c r="X126" s="49"/>
      <c r="Y126" s="49"/>
      <c r="Z126" s="49"/>
      <c r="AA126" s="49"/>
      <c r="AB126" s="49"/>
      <c r="AC126" s="49"/>
      <c r="AD126" s="49"/>
      <c r="AE126" s="49"/>
      <c r="AF126" s="50"/>
    </row>
    <row r="127" spans="1:32" outlineLevel="1" x14ac:dyDescent="0.3">
      <c r="A127" s="8">
        <v>122</v>
      </c>
      <c r="B127" s="51" t="s">
        <v>487</v>
      </c>
      <c r="C127" s="51" t="s">
        <v>488</v>
      </c>
      <c r="D127" s="51" t="s">
        <v>489</v>
      </c>
      <c r="E127" s="51" t="s">
        <v>490</v>
      </c>
      <c r="F127" s="52">
        <v>18940.13</v>
      </c>
      <c r="G127" s="52">
        <v>26924.2</v>
      </c>
      <c r="H127" s="52">
        <v>26009.3</v>
      </c>
      <c r="I127" s="52">
        <v>25091.91</v>
      </c>
      <c r="J127" s="52">
        <v>24188.17</v>
      </c>
      <c r="K127" s="52">
        <v>23255.84</v>
      </c>
      <c r="L127" s="52">
        <v>22339.05</v>
      </c>
      <c r="M127" s="52">
        <v>65314.520000000004</v>
      </c>
      <c r="N127" s="52">
        <v>232063.12000000002</v>
      </c>
      <c r="O127" s="77"/>
      <c r="P127" s="49"/>
      <c r="Q127" s="49"/>
      <c r="R127" s="49"/>
      <c r="S127" s="49"/>
      <c r="T127" s="49"/>
      <c r="U127" s="49"/>
      <c r="V127" s="49"/>
      <c r="W127" s="49"/>
      <c r="X127" s="49"/>
      <c r="Y127" s="49"/>
      <c r="Z127" s="49"/>
      <c r="AA127" s="49"/>
      <c r="AB127" s="49"/>
      <c r="AC127" s="49"/>
      <c r="AD127" s="49"/>
      <c r="AE127" s="49"/>
      <c r="AF127" s="50"/>
    </row>
    <row r="128" spans="1:32" outlineLevel="1" x14ac:dyDescent="0.3">
      <c r="A128" s="8">
        <v>123</v>
      </c>
      <c r="B128" s="51" t="s">
        <v>491</v>
      </c>
      <c r="C128" s="51" t="s">
        <v>492</v>
      </c>
      <c r="D128" s="51" t="s">
        <v>493</v>
      </c>
      <c r="E128" s="51" t="s">
        <v>490</v>
      </c>
      <c r="F128" s="52">
        <v>11557.56</v>
      </c>
      <c r="G128" s="52">
        <v>22639.18</v>
      </c>
      <c r="H128" s="52">
        <v>33957.22</v>
      </c>
      <c r="I128" s="52">
        <v>32764.239999999998</v>
      </c>
      <c r="J128" s="52">
        <v>31589.7</v>
      </c>
      <c r="K128" s="52">
        <v>30376.61</v>
      </c>
      <c r="L128" s="52">
        <v>29184.43</v>
      </c>
      <c r="M128" s="52">
        <v>90516.97</v>
      </c>
      <c r="N128" s="52">
        <v>282585.90999999997</v>
      </c>
      <c r="O128" s="77"/>
      <c r="P128" s="49"/>
      <c r="Q128" s="49"/>
      <c r="R128" s="49"/>
      <c r="S128" s="49"/>
      <c r="T128" s="49"/>
      <c r="U128" s="49"/>
      <c r="V128" s="49"/>
      <c r="W128" s="49"/>
      <c r="X128" s="49"/>
      <c r="Y128" s="49"/>
      <c r="Z128" s="49"/>
      <c r="AA128" s="49"/>
      <c r="AB128" s="49"/>
      <c r="AC128" s="49"/>
      <c r="AD128" s="49"/>
      <c r="AE128" s="49"/>
      <c r="AF128" s="50"/>
    </row>
    <row r="129" spans="1:32" outlineLevel="1" x14ac:dyDescent="0.3">
      <c r="A129" s="8">
        <v>124</v>
      </c>
      <c r="B129" s="51" t="s">
        <v>494</v>
      </c>
      <c r="C129" s="51" t="s">
        <v>495</v>
      </c>
      <c r="D129" s="51" t="s">
        <v>496</v>
      </c>
      <c r="E129" s="51" t="s">
        <v>490</v>
      </c>
      <c r="F129" s="52">
        <v>8470.41</v>
      </c>
      <c r="G129" s="52">
        <v>11940.58</v>
      </c>
      <c r="H129" s="52">
        <v>11541.77</v>
      </c>
      <c r="I129" s="52">
        <v>11141.82</v>
      </c>
      <c r="J129" s="52">
        <v>10748.44</v>
      </c>
      <c r="K129" s="52">
        <v>10341.42</v>
      </c>
      <c r="L129" s="52">
        <v>9941.7800000000007</v>
      </c>
      <c r="M129" s="52">
        <v>33368.03</v>
      </c>
      <c r="N129" s="52">
        <v>107494.24999999999</v>
      </c>
      <c r="O129" s="77"/>
      <c r="P129" s="49"/>
      <c r="Q129" s="49"/>
      <c r="R129" s="49"/>
      <c r="S129" s="49"/>
      <c r="T129" s="49"/>
      <c r="U129" s="49"/>
      <c r="V129" s="49"/>
      <c r="W129" s="49"/>
      <c r="X129" s="49"/>
      <c r="Y129" s="49"/>
      <c r="Z129" s="49"/>
      <c r="AA129" s="49"/>
      <c r="AB129" s="49"/>
      <c r="AC129" s="49"/>
      <c r="AD129" s="49"/>
      <c r="AE129" s="49"/>
      <c r="AF129" s="50"/>
    </row>
    <row r="130" spans="1:32" outlineLevel="1" x14ac:dyDescent="0.3">
      <c r="A130" s="8">
        <v>125</v>
      </c>
      <c r="B130" s="51" t="s">
        <v>497</v>
      </c>
      <c r="C130" s="51" t="s">
        <v>498</v>
      </c>
      <c r="D130" s="51" t="s">
        <v>499</v>
      </c>
      <c r="E130" s="51" t="s">
        <v>490</v>
      </c>
      <c r="F130" s="52">
        <v>19802.46</v>
      </c>
      <c r="G130" s="52">
        <v>27838.3</v>
      </c>
      <c r="H130" s="52">
        <v>26909.87</v>
      </c>
      <c r="I130" s="52">
        <v>25978.89</v>
      </c>
      <c r="J130" s="52">
        <v>25063.18</v>
      </c>
      <c r="K130" s="52">
        <v>24115.62</v>
      </c>
      <c r="L130" s="52">
        <v>23185.25</v>
      </c>
      <c r="M130" s="52">
        <v>78682.099999999991</v>
      </c>
      <c r="N130" s="52">
        <v>251575.66999999998</v>
      </c>
      <c r="O130" s="77"/>
      <c r="P130" s="49"/>
      <c r="Q130" s="49"/>
      <c r="R130" s="49"/>
      <c r="S130" s="49"/>
      <c r="T130" s="49"/>
      <c r="U130" s="49"/>
      <c r="V130" s="49"/>
      <c r="W130" s="49"/>
      <c r="X130" s="49"/>
      <c r="Y130" s="49"/>
      <c r="Z130" s="49"/>
      <c r="AA130" s="49"/>
      <c r="AB130" s="49"/>
      <c r="AC130" s="49"/>
      <c r="AD130" s="49"/>
      <c r="AE130" s="49"/>
      <c r="AF130" s="50"/>
    </row>
    <row r="131" spans="1:32" outlineLevel="1" x14ac:dyDescent="0.3">
      <c r="A131" s="8">
        <v>126</v>
      </c>
      <c r="B131" s="51" t="s">
        <v>500</v>
      </c>
      <c r="C131" s="51" t="s">
        <v>501</v>
      </c>
      <c r="D131" s="51" t="s">
        <v>502</v>
      </c>
      <c r="E131" s="51" t="s">
        <v>490</v>
      </c>
      <c r="F131" s="52">
        <v>15548.03</v>
      </c>
      <c r="G131" s="52">
        <v>21891.47</v>
      </c>
      <c r="H131" s="52">
        <v>21161.360000000001</v>
      </c>
      <c r="I131" s="52">
        <v>20429.239999999998</v>
      </c>
      <c r="J131" s="52">
        <v>19709.150000000001</v>
      </c>
      <c r="K131" s="52">
        <v>18964</v>
      </c>
      <c r="L131" s="52">
        <v>18232.41</v>
      </c>
      <c r="M131" s="52">
        <v>61873.95</v>
      </c>
      <c r="N131" s="52">
        <v>197809.61</v>
      </c>
      <c r="O131" s="77"/>
      <c r="P131" s="49"/>
      <c r="Q131" s="49"/>
      <c r="R131" s="49"/>
      <c r="S131" s="49"/>
      <c r="T131" s="49"/>
      <c r="U131" s="49"/>
      <c r="V131" s="49"/>
      <c r="W131" s="49"/>
      <c r="X131" s="49"/>
      <c r="Y131" s="49"/>
      <c r="Z131" s="49"/>
      <c r="AA131" s="49"/>
      <c r="AB131" s="49"/>
      <c r="AC131" s="49"/>
      <c r="AD131" s="49"/>
      <c r="AE131" s="49"/>
      <c r="AF131" s="50"/>
    </row>
    <row r="132" spans="1:32" outlineLevel="1" x14ac:dyDescent="0.3">
      <c r="A132" s="8">
        <v>127</v>
      </c>
      <c r="B132" s="51" t="s">
        <v>503</v>
      </c>
      <c r="C132" s="51" t="s">
        <v>504</v>
      </c>
      <c r="D132" s="51" t="s">
        <v>505</v>
      </c>
      <c r="E132" s="51" t="s">
        <v>490</v>
      </c>
      <c r="F132" s="52">
        <v>22094.73</v>
      </c>
      <c r="G132" s="52">
        <v>31872.91</v>
      </c>
      <c r="H132" s="52">
        <v>30759.49</v>
      </c>
      <c r="I132" s="52">
        <v>29643</v>
      </c>
      <c r="J132" s="52">
        <v>28540.71</v>
      </c>
      <c r="K132" s="52">
        <v>27408.510000000002</v>
      </c>
      <c r="L132" s="52">
        <v>26292.799999999999</v>
      </c>
      <c r="M132" s="52">
        <v>58513.120000000003</v>
      </c>
      <c r="N132" s="52">
        <v>255125.27000000002</v>
      </c>
      <c r="O132" s="77"/>
      <c r="P132" s="49"/>
      <c r="Q132" s="49"/>
      <c r="R132" s="49"/>
      <c r="S132" s="49"/>
      <c r="T132" s="49"/>
      <c r="U132" s="49"/>
      <c r="V132" s="49"/>
      <c r="W132" s="49"/>
      <c r="X132" s="49"/>
      <c r="Y132" s="49"/>
      <c r="Z132" s="49"/>
      <c r="AA132" s="49"/>
      <c r="AB132" s="49"/>
      <c r="AC132" s="49"/>
      <c r="AD132" s="49"/>
      <c r="AE132" s="49"/>
      <c r="AF132" s="50"/>
    </row>
    <row r="133" spans="1:32" outlineLevel="1" x14ac:dyDescent="0.3">
      <c r="A133" s="8">
        <v>128</v>
      </c>
      <c r="B133" s="51" t="s">
        <v>506</v>
      </c>
      <c r="C133" s="51" t="s">
        <v>507</v>
      </c>
      <c r="D133" s="51" t="s">
        <v>508</v>
      </c>
      <c r="E133" s="51" t="s">
        <v>509</v>
      </c>
      <c r="F133" s="52">
        <v>20026.07</v>
      </c>
      <c r="G133" s="52">
        <v>36947.85</v>
      </c>
      <c r="H133" s="52">
        <v>35738.229999999996</v>
      </c>
      <c r="I133" s="52">
        <v>34508.270000000004</v>
      </c>
      <c r="J133" s="52">
        <v>33298.49</v>
      </c>
      <c r="K133" s="52">
        <v>32046.65</v>
      </c>
      <c r="L133" s="52">
        <v>30817.53</v>
      </c>
      <c r="M133" s="52">
        <v>104701.93</v>
      </c>
      <c r="N133" s="52">
        <v>328085.02</v>
      </c>
      <c r="O133" s="77"/>
      <c r="P133" s="49"/>
      <c r="Q133" s="49"/>
      <c r="R133" s="49"/>
      <c r="S133" s="49"/>
      <c r="T133" s="49"/>
      <c r="U133" s="49"/>
      <c r="V133" s="49"/>
      <c r="W133" s="49"/>
      <c r="X133" s="49"/>
      <c r="Y133" s="49"/>
      <c r="Z133" s="49"/>
      <c r="AA133" s="49"/>
      <c r="AB133" s="49"/>
      <c r="AC133" s="49"/>
      <c r="AD133" s="49"/>
      <c r="AE133" s="49"/>
      <c r="AF133" s="50"/>
    </row>
    <row r="134" spans="1:32" outlineLevel="1" x14ac:dyDescent="0.3">
      <c r="A134" s="8">
        <v>129</v>
      </c>
      <c r="B134" s="51" t="s">
        <v>510</v>
      </c>
      <c r="C134" s="51" t="s">
        <v>511</v>
      </c>
      <c r="D134" s="51" t="s">
        <v>512</v>
      </c>
      <c r="E134" s="51" t="s">
        <v>513</v>
      </c>
      <c r="F134" s="52">
        <v>14290.609999999999</v>
      </c>
      <c r="G134" s="52">
        <v>26231.61</v>
      </c>
      <c r="H134" s="52">
        <v>25240.86</v>
      </c>
      <c r="I134" s="52">
        <v>24300.98</v>
      </c>
      <c r="J134" s="52">
        <v>23377.21</v>
      </c>
      <c r="K134" s="52">
        <v>22419.98</v>
      </c>
      <c r="L134" s="52">
        <v>21480.760000000002</v>
      </c>
      <c r="M134" s="52">
        <v>76555.989999999991</v>
      </c>
      <c r="N134" s="52">
        <v>233898</v>
      </c>
      <c r="O134" s="77"/>
      <c r="P134" s="49"/>
      <c r="Q134" s="49"/>
      <c r="R134" s="49"/>
      <c r="S134" s="49"/>
      <c r="T134" s="49"/>
      <c r="U134" s="49"/>
      <c r="V134" s="49"/>
      <c r="W134" s="49"/>
      <c r="X134" s="49"/>
      <c r="Y134" s="49"/>
      <c r="Z134" s="49"/>
      <c r="AA134" s="49"/>
      <c r="AB134" s="49"/>
      <c r="AC134" s="49"/>
      <c r="AD134" s="49"/>
      <c r="AE134" s="49"/>
      <c r="AF134" s="50"/>
    </row>
    <row r="135" spans="1:32" outlineLevel="1" x14ac:dyDescent="0.3">
      <c r="A135" s="8">
        <v>130</v>
      </c>
      <c r="B135" s="51" t="s">
        <v>514</v>
      </c>
      <c r="C135" s="51" t="s">
        <v>515</v>
      </c>
      <c r="D135" s="51" t="s">
        <v>516</v>
      </c>
      <c r="E135" s="51" t="s">
        <v>513</v>
      </c>
      <c r="F135" s="52">
        <v>15780.970000000001</v>
      </c>
      <c r="G135" s="52">
        <v>28896.720000000001</v>
      </c>
      <c r="H135" s="52">
        <v>27804.879999999997</v>
      </c>
      <c r="I135" s="52">
        <v>26769.53</v>
      </c>
      <c r="J135" s="52">
        <v>25751.94</v>
      </c>
      <c r="K135" s="52">
        <v>24697.47</v>
      </c>
      <c r="L135" s="52">
        <v>23662.85</v>
      </c>
      <c r="M135" s="52">
        <v>84332.77</v>
      </c>
      <c r="N135" s="52">
        <v>257697.12999999998</v>
      </c>
      <c r="O135" s="77"/>
      <c r="P135" s="49"/>
      <c r="Q135" s="49"/>
      <c r="R135" s="49"/>
      <c r="S135" s="49"/>
      <c r="T135" s="49"/>
      <c r="U135" s="49"/>
      <c r="V135" s="49"/>
      <c r="W135" s="49"/>
      <c r="X135" s="49"/>
      <c r="Y135" s="49"/>
      <c r="Z135" s="49"/>
      <c r="AA135" s="49"/>
      <c r="AB135" s="49"/>
      <c r="AC135" s="49"/>
      <c r="AD135" s="49"/>
      <c r="AE135" s="49"/>
      <c r="AF135" s="50"/>
    </row>
    <row r="136" spans="1:32" outlineLevel="1" x14ac:dyDescent="0.3">
      <c r="A136" s="8">
        <v>131</v>
      </c>
      <c r="B136" s="51" t="s">
        <v>517</v>
      </c>
      <c r="C136" s="51" t="s">
        <v>518</v>
      </c>
      <c r="D136" s="51" t="s">
        <v>519</v>
      </c>
      <c r="E136" s="51" t="s">
        <v>520</v>
      </c>
      <c r="F136" s="52">
        <v>2232.46</v>
      </c>
      <c r="G136" s="52">
        <v>9448.4599999999991</v>
      </c>
      <c r="H136" s="52">
        <v>11495.57</v>
      </c>
      <c r="I136" s="52">
        <v>10995.8</v>
      </c>
      <c r="J136" s="52">
        <v>10497</v>
      </c>
      <c r="K136" s="52">
        <v>4772.34</v>
      </c>
      <c r="L136" s="52">
        <v>0</v>
      </c>
      <c r="M136" s="52">
        <v>0</v>
      </c>
      <c r="N136" s="52">
        <v>49441.62999999999</v>
      </c>
      <c r="O136" s="77"/>
      <c r="P136" s="49"/>
      <c r="Q136" s="49"/>
      <c r="R136" s="49"/>
      <c r="S136" s="49"/>
      <c r="T136" s="49"/>
      <c r="U136" s="49"/>
      <c r="V136" s="49"/>
      <c r="W136" s="49"/>
      <c r="X136" s="49"/>
      <c r="Y136" s="49"/>
      <c r="Z136" s="49"/>
      <c r="AA136" s="49"/>
      <c r="AB136" s="49"/>
      <c r="AC136" s="49"/>
      <c r="AD136" s="49"/>
      <c r="AE136" s="49"/>
      <c r="AF136" s="50"/>
    </row>
    <row r="137" spans="1:32" outlineLevel="1" x14ac:dyDescent="0.3">
      <c r="A137" s="8">
        <v>132</v>
      </c>
      <c r="B137" s="51" t="s">
        <v>521</v>
      </c>
      <c r="C137" s="51" t="s">
        <v>522</v>
      </c>
      <c r="D137" s="51" t="s">
        <v>523</v>
      </c>
      <c r="E137" s="51" t="s">
        <v>524</v>
      </c>
      <c r="F137" s="52">
        <v>7449.17</v>
      </c>
      <c r="G137" s="52">
        <v>25175.190000000002</v>
      </c>
      <c r="H137" s="52">
        <v>24338.32</v>
      </c>
      <c r="I137" s="52">
        <v>23450.43</v>
      </c>
      <c r="J137" s="52">
        <v>22574.059999999998</v>
      </c>
      <c r="K137" s="52">
        <v>21673.4</v>
      </c>
      <c r="L137" s="52">
        <v>20786.099999999999</v>
      </c>
      <c r="M137" s="52">
        <v>48097.789999999994</v>
      </c>
      <c r="N137" s="52">
        <v>193544.46000000002</v>
      </c>
      <c r="O137" s="77"/>
      <c r="P137" s="49"/>
      <c r="Q137" s="49"/>
      <c r="R137" s="49"/>
      <c r="S137" s="49"/>
      <c r="T137" s="49"/>
      <c r="U137" s="49"/>
      <c r="V137" s="49"/>
      <c r="W137" s="49"/>
      <c r="X137" s="49"/>
      <c r="Y137" s="49"/>
      <c r="Z137" s="49"/>
      <c r="AA137" s="49"/>
      <c r="AB137" s="49"/>
      <c r="AC137" s="49"/>
      <c r="AD137" s="49"/>
      <c r="AE137" s="49"/>
      <c r="AF137" s="50"/>
    </row>
    <row r="138" spans="1:32" outlineLevel="1" x14ac:dyDescent="0.3">
      <c r="A138" s="8">
        <v>133</v>
      </c>
      <c r="B138" s="51" t="s">
        <v>525</v>
      </c>
      <c r="C138" s="51" t="s">
        <v>526</v>
      </c>
      <c r="D138" s="51" t="s">
        <v>527</v>
      </c>
      <c r="E138" s="51" t="s">
        <v>528</v>
      </c>
      <c r="F138" s="52">
        <v>23409.07</v>
      </c>
      <c r="G138" s="52">
        <v>44506.95</v>
      </c>
      <c r="H138" s="52">
        <v>43370.83</v>
      </c>
      <c r="I138" s="52">
        <v>42165.42</v>
      </c>
      <c r="J138" s="52">
        <v>41008.699999999997</v>
      </c>
      <c r="K138" s="52">
        <v>39752.97</v>
      </c>
      <c r="L138" s="52">
        <v>38548.39</v>
      </c>
      <c r="M138" s="52">
        <v>380368.89</v>
      </c>
      <c r="N138" s="52">
        <v>653131.22</v>
      </c>
      <c r="O138" s="77"/>
      <c r="P138" s="49"/>
      <c r="Q138" s="49"/>
      <c r="R138" s="49"/>
      <c r="S138" s="49"/>
      <c r="T138" s="49"/>
      <c r="U138" s="49"/>
      <c r="V138" s="49"/>
      <c r="W138" s="49"/>
      <c r="X138" s="49"/>
      <c r="Y138" s="49"/>
      <c r="Z138" s="49"/>
      <c r="AA138" s="49"/>
      <c r="AB138" s="49"/>
      <c r="AC138" s="49"/>
      <c r="AD138" s="49"/>
      <c r="AE138" s="49"/>
      <c r="AF138" s="50"/>
    </row>
    <row r="139" spans="1:32" outlineLevel="1" x14ac:dyDescent="0.3">
      <c r="A139" s="8">
        <v>134</v>
      </c>
      <c r="B139" s="51" t="s">
        <v>529</v>
      </c>
      <c r="C139" s="51" t="s">
        <v>530</v>
      </c>
      <c r="D139" s="51" t="s">
        <v>531</v>
      </c>
      <c r="E139" s="51" t="s">
        <v>528</v>
      </c>
      <c r="F139" s="52">
        <v>13185.37</v>
      </c>
      <c r="G139" s="52">
        <v>22022.43</v>
      </c>
      <c r="H139" s="52">
        <v>24650.36</v>
      </c>
      <c r="I139" s="52">
        <v>23965.17</v>
      </c>
      <c r="J139" s="52">
        <v>23307.66</v>
      </c>
      <c r="K139" s="52">
        <v>22593.870000000003</v>
      </c>
      <c r="L139" s="52">
        <v>21909.15</v>
      </c>
      <c r="M139" s="52">
        <v>216122.87000000002</v>
      </c>
      <c r="N139" s="52">
        <v>367756.88</v>
      </c>
      <c r="O139" s="77"/>
      <c r="P139" s="49"/>
      <c r="Q139" s="49"/>
      <c r="R139" s="49"/>
      <c r="S139" s="49"/>
      <c r="T139" s="49"/>
      <c r="U139" s="49"/>
      <c r="V139" s="49"/>
      <c r="W139" s="49"/>
      <c r="X139" s="49"/>
      <c r="Y139" s="49"/>
      <c r="Z139" s="49"/>
      <c r="AA139" s="49"/>
      <c r="AB139" s="49"/>
      <c r="AC139" s="49"/>
      <c r="AD139" s="49"/>
      <c r="AE139" s="49"/>
      <c r="AF139" s="50"/>
    </row>
    <row r="140" spans="1:32" outlineLevel="1" x14ac:dyDescent="0.3">
      <c r="A140" s="8">
        <v>135</v>
      </c>
      <c r="B140" s="51" t="s">
        <v>532</v>
      </c>
      <c r="C140" s="51" t="s">
        <v>533</v>
      </c>
      <c r="D140" s="51" t="s">
        <v>534</v>
      </c>
      <c r="E140" s="51" t="s">
        <v>535</v>
      </c>
      <c r="F140" s="52">
        <f>'01.01.2024'!F139</f>
        <v>63016.08</v>
      </c>
      <c r="G140" s="52">
        <f>'01.01.2024'!G139</f>
        <v>100128.95</v>
      </c>
      <c r="H140" s="52">
        <f>'01.01.2024'!H139</f>
        <v>129913.51</v>
      </c>
      <c r="I140" s="52">
        <f>'01.01.2024'!I139</f>
        <v>126309.03</v>
      </c>
      <c r="J140" s="52">
        <f>'01.01.2024'!J139</f>
        <v>122856</v>
      </c>
      <c r="K140" s="52">
        <f>'01.01.2024'!K139</f>
        <v>119095.13</v>
      </c>
      <c r="L140" s="52">
        <f>'01.01.2024'!L139</f>
        <v>115493.12</v>
      </c>
      <c r="M140" s="52">
        <f>'01.01.2024'!M139</f>
        <v>1590772.3399999999</v>
      </c>
      <c r="N140" s="52">
        <f>SUM(F140:M140)</f>
        <v>2367584.1599999997</v>
      </c>
      <c r="O140" s="77"/>
      <c r="P140" s="49"/>
      <c r="Q140" s="49"/>
      <c r="R140" s="49"/>
      <c r="S140" s="49"/>
      <c r="T140" s="49"/>
      <c r="U140" s="49"/>
      <c r="V140" s="49"/>
      <c r="W140" s="49"/>
      <c r="X140" s="49"/>
      <c r="Y140" s="49"/>
      <c r="Z140" s="49"/>
      <c r="AA140" s="49"/>
      <c r="AB140" s="49"/>
      <c r="AC140" s="49"/>
      <c r="AD140" s="49"/>
      <c r="AE140" s="49"/>
      <c r="AF140" s="50"/>
    </row>
    <row r="141" spans="1:32" outlineLevel="1" x14ac:dyDescent="0.3">
      <c r="A141" s="8">
        <v>136</v>
      </c>
      <c r="B141" s="51" t="s">
        <v>536</v>
      </c>
      <c r="C141" s="51" t="s">
        <v>537</v>
      </c>
      <c r="D141" s="51" t="s">
        <v>538</v>
      </c>
      <c r="E141" s="51" t="s">
        <v>535</v>
      </c>
      <c r="F141" s="52">
        <f>'01.01.2024'!F140</f>
        <v>4052.37</v>
      </c>
      <c r="G141" s="52">
        <f>'01.01.2024'!G140</f>
        <v>10417.209999999999</v>
      </c>
      <c r="H141" s="52">
        <f>'01.01.2024'!H140</f>
        <v>16230.35</v>
      </c>
      <c r="I141" s="52">
        <f>'01.01.2024'!I140</f>
        <v>15619.9</v>
      </c>
      <c r="J141" s="52">
        <f>'01.01.2024'!J140</f>
        <v>15014.19</v>
      </c>
      <c r="K141" s="52">
        <f>'01.01.2024'!K140</f>
        <v>14398.14</v>
      </c>
      <c r="L141" s="52">
        <f>'01.01.2024'!L140</f>
        <v>13788.11</v>
      </c>
      <c r="M141" s="52">
        <f>'01.01.2024'!M140</f>
        <v>57358.96</v>
      </c>
      <c r="N141" s="52">
        <f>SUM(F141:M141)</f>
        <v>146879.23000000001</v>
      </c>
      <c r="O141" s="77"/>
      <c r="P141" s="49"/>
      <c r="Q141" s="49"/>
      <c r="R141" s="49"/>
      <c r="S141" s="49"/>
      <c r="T141" s="49"/>
      <c r="U141" s="49"/>
      <c r="V141" s="49"/>
      <c r="W141" s="49"/>
      <c r="X141" s="49"/>
      <c r="Y141" s="49"/>
      <c r="Z141" s="49"/>
      <c r="AA141" s="49"/>
      <c r="AB141" s="49"/>
      <c r="AC141" s="49"/>
      <c r="AD141" s="49"/>
      <c r="AE141" s="49"/>
      <c r="AF141" s="50"/>
    </row>
    <row r="142" spans="1:32" outlineLevel="1" x14ac:dyDescent="0.3">
      <c r="A142" s="8">
        <v>137</v>
      </c>
      <c r="B142" s="51" t="s">
        <v>539</v>
      </c>
      <c r="C142" s="51" t="s">
        <v>540</v>
      </c>
      <c r="D142" s="51" t="s">
        <v>541</v>
      </c>
      <c r="E142" s="51" t="s">
        <v>535</v>
      </c>
      <c r="F142" s="52">
        <f>'01.01.2024'!F141</f>
        <v>2865.45</v>
      </c>
      <c r="G142" s="52">
        <f>'01.01.2024'!G141</f>
        <v>8449.73</v>
      </c>
      <c r="H142" s="52">
        <f>'01.01.2024'!H141</f>
        <v>13315.16</v>
      </c>
      <c r="I142" s="52">
        <f>'01.01.2024'!I141</f>
        <v>12779.38</v>
      </c>
      <c r="J142" s="52">
        <f>'01.01.2024'!J141</f>
        <v>12246.35</v>
      </c>
      <c r="K142" s="52">
        <f>'01.01.2024'!K141</f>
        <v>11707.09</v>
      </c>
      <c r="L142" s="52">
        <f>'01.01.2024'!L141</f>
        <v>7206.74</v>
      </c>
      <c r="M142" s="52">
        <f>'01.01.2024'!M141</f>
        <v>93065</v>
      </c>
      <c r="N142" s="52">
        <f t="shared" ref="N142:N157" si="0">SUM(F142:M142)</f>
        <v>161634.90000000002</v>
      </c>
      <c r="O142" s="77"/>
      <c r="P142" s="49"/>
      <c r="Q142" s="49"/>
      <c r="R142" s="49"/>
      <c r="S142" s="49"/>
      <c r="T142" s="49"/>
      <c r="U142" s="49"/>
      <c r="V142" s="49"/>
      <c r="W142" s="49"/>
      <c r="X142" s="49"/>
      <c r="Y142" s="49"/>
      <c r="Z142" s="49"/>
      <c r="AA142" s="49"/>
      <c r="AB142" s="49"/>
      <c r="AC142" s="49"/>
      <c r="AD142" s="49"/>
      <c r="AE142" s="49"/>
      <c r="AF142" s="50"/>
    </row>
    <row r="143" spans="1:32" outlineLevel="1" x14ac:dyDescent="0.3">
      <c r="A143" s="8">
        <v>138</v>
      </c>
      <c r="B143" s="51" t="s">
        <v>542</v>
      </c>
      <c r="C143" s="51" t="s">
        <v>543</v>
      </c>
      <c r="D143" s="51" t="s">
        <v>544</v>
      </c>
      <c r="E143" s="51" t="s">
        <v>535</v>
      </c>
      <c r="F143" s="52">
        <v>9858.31</v>
      </c>
      <c r="G143" s="52">
        <v>15487.970000000001</v>
      </c>
      <c r="H143" s="52">
        <v>20056.54</v>
      </c>
      <c r="I143" s="52">
        <v>19522.47</v>
      </c>
      <c r="J143" s="52">
        <v>19012.61</v>
      </c>
      <c r="K143" s="52">
        <v>18453.61</v>
      </c>
      <c r="L143" s="52">
        <v>17919.919999999998</v>
      </c>
      <c r="M143" s="52">
        <v>198144.63000000003</v>
      </c>
      <c r="N143" s="52">
        <f t="shared" si="0"/>
        <v>318456.06000000006</v>
      </c>
      <c r="O143" s="77"/>
      <c r="P143" s="49"/>
      <c r="Q143" s="49"/>
      <c r="R143" s="49"/>
      <c r="S143" s="49"/>
      <c r="T143" s="49"/>
      <c r="U143" s="49"/>
      <c r="V143" s="49"/>
      <c r="W143" s="49"/>
      <c r="X143" s="49"/>
      <c r="Y143" s="49"/>
      <c r="Z143" s="49"/>
      <c r="AA143" s="49"/>
      <c r="AB143" s="49"/>
      <c r="AC143" s="49"/>
      <c r="AD143" s="49"/>
      <c r="AE143" s="49"/>
      <c r="AF143" s="50"/>
    </row>
    <row r="144" spans="1:32" outlineLevel="1" x14ac:dyDescent="0.3">
      <c r="A144" s="8">
        <v>139</v>
      </c>
      <c r="B144" s="51" t="s">
        <v>545</v>
      </c>
      <c r="C144" s="51" t="s">
        <v>546</v>
      </c>
      <c r="D144" s="51" t="s">
        <v>547</v>
      </c>
      <c r="E144" s="51" t="s">
        <v>535</v>
      </c>
      <c r="F144" s="52">
        <v>6401.6100000000006</v>
      </c>
      <c r="G144" s="52">
        <v>12236.25</v>
      </c>
      <c r="H144" s="52">
        <v>18092.5</v>
      </c>
      <c r="I144" s="52">
        <v>17477.53</v>
      </c>
      <c r="J144" s="52">
        <v>16873.46</v>
      </c>
      <c r="K144" s="52">
        <v>16246.73</v>
      </c>
      <c r="L144" s="52">
        <v>15632.17</v>
      </c>
      <c r="M144" s="52">
        <v>59501.94</v>
      </c>
      <c r="N144" s="52">
        <f t="shared" si="0"/>
        <v>162462.19</v>
      </c>
      <c r="O144" s="77"/>
      <c r="P144" s="49"/>
      <c r="Q144" s="49"/>
      <c r="R144" s="49"/>
      <c r="S144" s="49"/>
      <c r="T144" s="49"/>
      <c r="U144" s="49"/>
      <c r="V144" s="49"/>
      <c r="W144" s="49"/>
      <c r="X144" s="49"/>
      <c r="Y144" s="49"/>
      <c r="Z144" s="49"/>
      <c r="AA144" s="49"/>
      <c r="AB144" s="49"/>
      <c r="AC144" s="49"/>
      <c r="AD144" s="49"/>
      <c r="AE144" s="49"/>
      <c r="AF144" s="50"/>
    </row>
    <row r="145" spans="1:32" outlineLevel="1" x14ac:dyDescent="0.3">
      <c r="A145" s="8">
        <v>140</v>
      </c>
      <c r="B145" s="51" t="s">
        <v>548</v>
      </c>
      <c r="C145" s="51" t="s">
        <v>549</v>
      </c>
      <c r="D145" s="51" t="s">
        <v>550</v>
      </c>
      <c r="E145" s="51" t="s">
        <v>535</v>
      </c>
      <c r="F145" s="52">
        <v>3715.04</v>
      </c>
      <c r="G145" s="52">
        <v>7736.1900000000005</v>
      </c>
      <c r="H145" s="52">
        <v>11395.64</v>
      </c>
      <c r="I145" s="52">
        <v>11011.33</v>
      </c>
      <c r="J145" s="52">
        <v>10634.130000000001</v>
      </c>
      <c r="K145" s="52">
        <v>10242.24</v>
      </c>
      <c r="L145" s="52">
        <v>9858.2099999999991</v>
      </c>
      <c r="M145" s="52">
        <v>39437.03</v>
      </c>
      <c r="N145" s="52">
        <f t="shared" si="0"/>
        <v>104029.81</v>
      </c>
      <c r="O145" s="77"/>
      <c r="P145" s="49"/>
      <c r="Q145" s="49"/>
      <c r="R145" s="49"/>
      <c r="S145" s="49"/>
      <c r="T145" s="49"/>
      <c r="U145" s="49"/>
      <c r="V145" s="49"/>
      <c r="W145" s="49"/>
      <c r="X145" s="49"/>
      <c r="Y145" s="49"/>
      <c r="Z145" s="49"/>
      <c r="AA145" s="49"/>
      <c r="AB145" s="49"/>
      <c r="AC145" s="49"/>
      <c r="AD145" s="49"/>
      <c r="AE145" s="49"/>
      <c r="AF145" s="50"/>
    </row>
    <row r="146" spans="1:32" outlineLevel="1" x14ac:dyDescent="0.3">
      <c r="A146" s="8">
        <v>141</v>
      </c>
      <c r="B146" s="51" t="s">
        <v>551</v>
      </c>
      <c r="C146" s="51" t="s">
        <v>552</v>
      </c>
      <c r="D146" s="51" t="s">
        <v>553</v>
      </c>
      <c r="E146" s="51" t="s">
        <v>554</v>
      </c>
      <c r="F146" s="52">
        <f>'01.01.2024'!F145</f>
        <v>53257.81</v>
      </c>
      <c r="G146" s="52">
        <f>'01.01.2024'!G145</f>
        <v>134891.62</v>
      </c>
      <c r="H146" s="52">
        <f>'01.01.2024'!H145</f>
        <v>210450.41</v>
      </c>
      <c r="I146" s="52">
        <f>'01.01.2024'!I145</f>
        <v>201617.59</v>
      </c>
      <c r="J146" s="52">
        <f>'01.01.2024'!J145</f>
        <v>192850.49</v>
      </c>
      <c r="K146" s="52">
        <f>'01.01.2024'!K145</f>
        <v>183939.87</v>
      </c>
      <c r="L146" s="52">
        <f>'01.01.2024'!L145</f>
        <v>175113.1</v>
      </c>
      <c r="M146" s="52">
        <f>'01.01.2024'!M145</f>
        <v>2440397.13</v>
      </c>
      <c r="N146" s="52">
        <f t="shared" si="0"/>
        <v>3592518.0199999996</v>
      </c>
      <c r="O146" s="77"/>
      <c r="P146" s="49"/>
      <c r="Q146" s="49"/>
      <c r="R146" s="49"/>
      <c r="S146" s="49"/>
      <c r="T146" s="49"/>
      <c r="U146" s="49"/>
      <c r="V146" s="49"/>
      <c r="W146" s="49"/>
      <c r="X146" s="49"/>
      <c r="Y146" s="49"/>
      <c r="Z146" s="49"/>
      <c r="AA146" s="49"/>
      <c r="AB146" s="49"/>
      <c r="AC146" s="49"/>
      <c r="AD146" s="49"/>
      <c r="AE146" s="49"/>
      <c r="AF146" s="50"/>
    </row>
    <row r="147" spans="1:32" outlineLevel="1" x14ac:dyDescent="0.3">
      <c r="A147" s="8">
        <v>142</v>
      </c>
      <c r="B147" s="51" t="s">
        <v>555</v>
      </c>
      <c r="C147" s="51" t="s">
        <v>556</v>
      </c>
      <c r="D147" s="51" t="s">
        <v>557</v>
      </c>
      <c r="E147" s="51" t="s">
        <v>554</v>
      </c>
      <c r="F147" s="52">
        <v>2500.3200000000002</v>
      </c>
      <c r="G147" s="52">
        <v>5506.58</v>
      </c>
      <c r="H147" s="52">
        <v>8389.5299999999988</v>
      </c>
      <c r="I147" s="52">
        <v>8094.09</v>
      </c>
      <c r="J147" s="52">
        <v>7802.71</v>
      </c>
      <c r="K147" s="52">
        <v>7502.87</v>
      </c>
      <c r="L147" s="52">
        <v>7207.64</v>
      </c>
      <c r="M147" s="52">
        <v>18282.330000000002</v>
      </c>
      <c r="N147" s="52">
        <f t="shared" si="0"/>
        <v>65286.07</v>
      </c>
      <c r="O147" s="77"/>
      <c r="P147" s="49"/>
      <c r="Q147" s="49"/>
      <c r="R147" s="49"/>
      <c r="S147" s="49"/>
      <c r="T147" s="49"/>
      <c r="U147" s="49"/>
      <c r="V147" s="49"/>
      <c r="W147" s="49"/>
      <c r="X147" s="49"/>
      <c r="Y147" s="49"/>
      <c r="Z147" s="49"/>
      <c r="AA147" s="49"/>
      <c r="AB147" s="49"/>
      <c r="AC147" s="49"/>
      <c r="AD147" s="49"/>
      <c r="AE147" s="49"/>
      <c r="AF147" s="50"/>
    </row>
    <row r="148" spans="1:32" outlineLevel="1" x14ac:dyDescent="0.3">
      <c r="A148" s="8">
        <v>143</v>
      </c>
      <c r="B148" s="51" t="s">
        <v>558</v>
      </c>
      <c r="C148" s="51" t="s">
        <v>559</v>
      </c>
      <c r="D148" s="51" t="s">
        <v>560</v>
      </c>
      <c r="E148" s="51" t="s">
        <v>561</v>
      </c>
      <c r="F148" s="52">
        <v>7958.76</v>
      </c>
      <c r="G148" s="52">
        <v>19411</v>
      </c>
      <c r="H148" s="52">
        <v>29303.279999999999</v>
      </c>
      <c r="I148" s="52">
        <v>28397.75</v>
      </c>
      <c r="J148" s="52">
        <v>27508.65</v>
      </c>
      <c r="K148" s="52">
        <v>26585.46</v>
      </c>
      <c r="L148" s="52">
        <v>25680.55</v>
      </c>
      <c r="M148" s="52">
        <v>102136.51</v>
      </c>
      <c r="N148" s="52">
        <f t="shared" si="0"/>
        <v>266981.95999999996</v>
      </c>
      <c r="O148" s="77"/>
      <c r="P148" s="49"/>
      <c r="Q148" s="49"/>
      <c r="R148" s="49"/>
      <c r="S148" s="49"/>
      <c r="T148" s="49"/>
      <c r="U148" s="49"/>
      <c r="V148" s="49"/>
      <c r="W148" s="49"/>
      <c r="X148" s="49"/>
      <c r="Y148" s="49"/>
      <c r="Z148" s="49"/>
      <c r="AA148" s="49"/>
      <c r="AB148" s="49"/>
      <c r="AC148" s="49"/>
      <c r="AD148" s="49"/>
      <c r="AE148" s="49"/>
      <c r="AF148" s="50"/>
    </row>
    <row r="149" spans="1:32" outlineLevel="1" x14ac:dyDescent="0.3">
      <c r="A149" s="8">
        <v>144</v>
      </c>
      <c r="B149" s="51" t="s">
        <v>562</v>
      </c>
      <c r="C149" s="51" t="s">
        <v>563</v>
      </c>
      <c r="D149" s="51" t="s">
        <v>564</v>
      </c>
      <c r="E149" s="51" t="s">
        <v>561</v>
      </c>
      <c r="F149" s="52">
        <f>'01.01.2024'!F148</f>
        <v>40436.769999999997</v>
      </c>
      <c r="G149" s="52">
        <f>'01.01.2024'!G148</f>
        <v>109313.53</v>
      </c>
      <c r="H149" s="52">
        <f>'01.01.2024'!H148</f>
        <v>106605.21</v>
      </c>
      <c r="I149" s="52">
        <f>'01.01.2024'!I148</f>
        <v>98101.47</v>
      </c>
      <c r="J149" s="52">
        <f>'01.01.2024'!J148</f>
        <v>74099.490000000005</v>
      </c>
      <c r="K149" s="52">
        <f>'01.01.2024'!K148</f>
        <v>0</v>
      </c>
      <c r="L149" s="52">
        <f>'01.01.2024'!L148</f>
        <v>0</v>
      </c>
      <c r="M149" s="52">
        <f>'01.01.2024'!M148</f>
        <v>0</v>
      </c>
      <c r="N149" s="52">
        <f t="shared" si="0"/>
        <v>428556.47</v>
      </c>
      <c r="O149" s="77"/>
      <c r="P149" s="49"/>
      <c r="Q149" s="49"/>
      <c r="R149" s="49"/>
      <c r="S149" s="49"/>
      <c r="T149" s="49"/>
      <c r="U149" s="49"/>
      <c r="V149" s="49"/>
      <c r="W149" s="49"/>
      <c r="X149" s="49"/>
      <c r="Y149" s="49"/>
      <c r="Z149" s="49"/>
      <c r="AA149" s="49"/>
      <c r="AB149" s="49"/>
      <c r="AC149" s="49"/>
      <c r="AD149" s="49"/>
      <c r="AE149" s="49"/>
      <c r="AF149" s="50"/>
    </row>
    <row r="150" spans="1:32" outlineLevel="1" x14ac:dyDescent="0.3">
      <c r="A150" s="8">
        <v>145</v>
      </c>
      <c r="B150" s="51" t="s">
        <v>565</v>
      </c>
      <c r="C150" s="51" t="s">
        <v>566</v>
      </c>
      <c r="D150" s="51" t="s">
        <v>567</v>
      </c>
      <c r="E150" s="51" t="s">
        <v>561</v>
      </c>
      <c r="F150" s="52">
        <v>9328.119999999999</v>
      </c>
      <c r="G150" s="52">
        <v>19968.830000000002</v>
      </c>
      <c r="H150" s="52">
        <v>29972.53</v>
      </c>
      <c r="I150" s="52">
        <v>29056.78</v>
      </c>
      <c r="J150" s="52">
        <v>28158.61</v>
      </c>
      <c r="K150" s="52">
        <v>27224.06</v>
      </c>
      <c r="L150" s="52">
        <v>26308.97</v>
      </c>
      <c r="M150" s="52">
        <v>112484.44</v>
      </c>
      <c r="N150" s="52">
        <f t="shared" si="0"/>
        <v>282502.33999999997</v>
      </c>
      <c r="O150" s="77"/>
      <c r="P150" s="49"/>
      <c r="Q150" s="49"/>
      <c r="R150" s="49"/>
      <c r="S150" s="49"/>
      <c r="T150" s="49"/>
      <c r="U150" s="49"/>
      <c r="V150" s="49"/>
      <c r="W150" s="49"/>
      <c r="X150" s="49"/>
      <c r="Y150" s="49"/>
      <c r="Z150" s="49"/>
      <c r="AA150" s="49"/>
      <c r="AB150" s="49"/>
      <c r="AC150" s="49"/>
      <c r="AD150" s="49"/>
      <c r="AE150" s="49"/>
      <c r="AF150" s="50"/>
    </row>
    <row r="151" spans="1:32" outlineLevel="1" x14ac:dyDescent="0.3">
      <c r="A151" s="8">
        <v>146</v>
      </c>
      <c r="B151" s="51" t="s">
        <v>568</v>
      </c>
      <c r="C151" s="51" t="s">
        <v>569</v>
      </c>
      <c r="D151" s="51" t="s">
        <v>570</v>
      </c>
      <c r="E151" s="51" t="s">
        <v>561</v>
      </c>
      <c r="F151" s="52">
        <v>6817.7099999999991</v>
      </c>
      <c r="G151" s="52">
        <v>19083.27</v>
      </c>
      <c r="H151" s="52">
        <v>29256.9</v>
      </c>
      <c r="I151" s="52">
        <v>28325.61</v>
      </c>
      <c r="J151" s="52">
        <v>27408.809999999998</v>
      </c>
      <c r="K151" s="52">
        <v>26461.77</v>
      </c>
      <c r="L151" s="52">
        <v>25531.119999999999</v>
      </c>
      <c r="M151" s="52">
        <v>80623.12000000001</v>
      </c>
      <c r="N151" s="52">
        <f t="shared" si="0"/>
        <v>243508.31</v>
      </c>
      <c r="O151" s="77"/>
      <c r="P151" s="49"/>
      <c r="Q151" s="49"/>
      <c r="R151" s="49"/>
      <c r="S151" s="49"/>
      <c r="T151" s="49"/>
      <c r="U151" s="49"/>
      <c r="V151" s="49"/>
      <c r="W151" s="49"/>
      <c r="X151" s="49"/>
      <c r="Y151" s="49"/>
      <c r="Z151" s="49"/>
      <c r="AA151" s="49"/>
      <c r="AB151" s="49"/>
      <c r="AC151" s="49"/>
      <c r="AD151" s="49"/>
      <c r="AE151" s="49"/>
      <c r="AF151" s="50"/>
    </row>
    <row r="152" spans="1:32" x14ac:dyDescent="0.3">
      <c r="A152" s="8">
        <v>147</v>
      </c>
      <c r="B152" s="51" t="s">
        <v>571</v>
      </c>
      <c r="C152" s="51" t="s">
        <v>572</v>
      </c>
      <c r="D152" s="51" t="s">
        <v>573</v>
      </c>
      <c r="E152" s="51" t="s">
        <v>561</v>
      </c>
      <c r="F152" s="52">
        <f>'01.01.2024'!F151</f>
        <v>8294.4500000000007</v>
      </c>
      <c r="G152" s="52">
        <f>'01.01.2024'!G151</f>
        <v>21834.66</v>
      </c>
      <c r="H152" s="52">
        <f>'01.01.2024'!H151</f>
        <v>33740.14</v>
      </c>
      <c r="I152" s="52">
        <f>'01.01.2024'!I151</f>
        <v>32616.92</v>
      </c>
      <c r="J152" s="52">
        <f>'01.01.2024'!J151</f>
        <v>31507.59</v>
      </c>
      <c r="K152" s="52">
        <f>'01.01.2024'!K151</f>
        <v>30368.97</v>
      </c>
      <c r="L152" s="52">
        <f>'01.01.2024'!L151</f>
        <v>29246.51</v>
      </c>
      <c r="M152" s="52">
        <f>'01.01.2024'!M151</f>
        <v>252078.73</v>
      </c>
      <c r="N152" s="52">
        <f t="shared" si="0"/>
        <v>439687.97</v>
      </c>
      <c r="O152" s="77"/>
      <c r="P152" s="49"/>
      <c r="Q152" s="49"/>
      <c r="R152" s="49"/>
      <c r="S152" s="49"/>
      <c r="T152" s="49"/>
      <c r="U152" s="49"/>
      <c r="V152" s="49"/>
      <c r="W152" s="49"/>
      <c r="X152" s="49"/>
      <c r="Y152" s="49"/>
      <c r="Z152" s="49"/>
      <c r="AA152" s="49"/>
      <c r="AB152" s="49"/>
      <c r="AC152" s="49"/>
      <c r="AD152" s="49"/>
      <c r="AE152" s="49"/>
      <c r="AF152" s="50"/>
    </row>
    <row r="153" spans="1:32" x14ac:dyDescent="0.3">
      <c r="A153" s="8">
        <v>148</v>
      </c>
      <c r="B153" s="51" t="s">
        <v>574</v>
      </c>
      <c r="C153" s="51" t="s">
        <v>575</v>
      </c>
      <c r="D153" s="51" t="s">
        <v>576</v>
      </c>
      <c r="E153" s="51" t="s">
        <v>561</v>
      </c>
      <c r="F153" s="52">
        <v>39097.46</v>
      </c>
      <c r="G153" s="52">
        <v>65551.320000000007</v>
      </c>
      <c r="H153" s="52">
        <v>85667.599999999991</v>
      </c>
      <c r="I153" s="52">
        <v>83491.239999999991</v>
      </c>
      <c r="J153" s="52">
        <v>81416.160000000003</v>
      </c>
      <c r="K153" s="52">
        <v>79135.51999999999</v>
      </c>
      <c r="L153" s="52">
        <v>76960.639999999999</v>
      </c>
      <c r="M153" s="52">
        <v>882836.02</v>
      </c>
      <c r="N153" s="52">
        <f t="shared" si="0"/>
        <v>1394155.96</v>
      </c>
      <c r="O153" s="77"/>
      <c r="P153" s="49"/>
      <c r="Q153" s="49"/>
      <c r="R153" s="49"/>
      <c r="S153" s="49"/>
      <c r="T153" s="49"/>
      <c r="U153" s="49"/>
      <c r="V153" s="49"/>
      <c r="W153" s="49"/>
      <c r="X153" s="49"/>
      <c r="Y153" s="49"/>
      <c r="Z153" s="49"/>
      <c r="AA153" s="49"/>
      <c r="AB153" s="49"/>
      <c r="AC153" s="49"/>
      <c r="AD153" s="49"/>
      <c r="AE153" s="49"/>
      <c r="AF153" s="50"/>
    </row>
    <row r="154" spans="1:32" x14ac:dyDescent="0.3">
      <c r="A154" s="8">
        <v>149</v>
      </c>
      <c r="B154" s="51" t="s">
        <v>577</v>
      </c>
      <c r="C154" s="51" t="s">
        <v>578</v>
      </c>
      <c r="D154" s="51" t="s">
        <v>579</v>
      </c>
      <c r="E154" s="51" t="s">
        <v>580</v>
      </c>
      <c r="F154" s="52">
        <f>'01.01.2024'!F153</f>
        <v>29496.06</v>
      </c>
      <c r="G154" s="52">
        <f>'01.01.2024'!G153</f>
        <v>36009.279999999999</v>
      </c>
      <c r="H154" s="52">
        <f>'01.01.2024'!H153</f>
        <v>34906.800000000003</v>
      </c>
      <c r="I154" s="52">
        <f>'01.01.2024'!I153</f>
        <v>33801.300000000003</v>
      </c>
      <c r="J154" s="52">
        <f>'01.01.2024'!J153</f>
        <v>32714.09</v>
      </c>
      <c r="K154" s="52">
        <f>'01.01.2024'!K153</f>
        <v>31588.78</v>
      </c>
      <c r="L154" s="52">
        <f>'01.01.2024'!L153</f>
        <v>30484.032723190001</v>
      </c>
      <c r="M154" s="52">
        <f>'01.01.2024'!M153</f>
        <v>378137.63</v>
      </c>
      <c r="N154" s="52">
        <f t="shared" si="0"/>
        <v>607137.97272318997</v>
      </c>
      <c r="O154" s="77"/>
      <c r="P154" s="49"/>
      <c r="Q154" s="49"/>
      <c r="R154" s="49"/>
      <c r="S154" s="49"/>
      <c r="T154" s="49"/>
      <c r="U154" s="49"/>
      <c r="V154" s="49"/>
      <c r="W154" s="49"/>
      <c r="X154" s="49"/>
      <c r="Y154" s="49"/>
      <c r="Z154" s="49"/>
      <c r="AA154" s="49"/>
      <c r="AB154" s="49"/>
      <c r="AC154" s="49"/>
      <c r="AD154" s="49"/>
      <c r="AE154" s="49"/>
      <c r="AF154" s="50"/>
    </row>
    <row r="155" spans="1:32" x14ac:dyDescent="0.3">
      <c r="A155" s="8">
        <v>150</v>
      </c>
      <c r="B155" s="51" t="s">
        <v>581</v>
      </c>
      <c r="C155" s="51" t="s">
        <v>582</v>
      </c>
      <c r="D155" s="51" t="s">
        <v>583</v>
      </c>
      <c r="E155" s="51" t="s">
        <v>584</v>
      </c>
      <c r="F155" s="52">
        <f>'01.01.2024'!F154</f>
        <v>12829.19</v>
      </c>
      <c r="G155" s="52">
        <f>'01.01.2024'!G154</f>
        <v>39106.36</v>
      </c>
      <c r="H155" s="52">
        <f>'01.01.2024'!H154</f>
        <v>74472.36</v>
      </c>
      <c r="I155" s="52">
        <f>'01.01.2024'!I154</f>
        <v>72298.679999999993</v>
      </c>
      <c r="J155" s="52">
        <f>'01.01.2024'!J154</f>
        <v>70146.76999999999</v>
      </c>
      <c r="K155" s="52">
        <f>'01.01.2024'!K154</f>
        <v>67948.33</v>
      </c>
      <c r="L155" s="52">
        <f>'01.01.2024'!L154</f>
        <v>65776.13</v>
      </c>
      <c r="M155" s="52">
        <f>'01.01.2024'!M154</f>
        <v>163400.44</v>
      </c>
      <c r="N155" s="52">
        <f>SUM(F155:M155)</f>
        <v>565978.26</v>
      </c>
      <c r="O155" s="77"/>
      <c r="P155" s="49"/>
      <c r="Q155" s="49"/>
      <c r="R155" s="49"/>
      <c r="S155" s="49"/>
      <c r="T155" s="49"/>
      <c r="U155" s="49"/>
      <c r="V155" s="49"/>
      <c r="W155" s="49"/>
      <c r="X155" s="49"/>
      <c r="Y155" s="49"/>
      <c r="Z155" s="49"/>
      <c r="AA155" s="49"/>
      <c r="AB155" s="49"/>
      <c r="AC155" s="49"/>
      <c r="AD155" s="49"/>
      <c r="AE155" s="49"/>
      <c r="AF155" s="50"/>
    </row>
    <row r="156" spans="1:32" x14ac:dyDescent="0.3">
      <c r="A156" s="8">
        <v>151</v>
      </c>
      <c r="B156" s="51" t="s">
        <v>585</v>
      </c>
      <c r="C156" s="51" t="s">
        <v>586</v>
      </c>
      <c r="D156" s="51" t="s">
        <v>587</v>
      </c>
      <c r="E156" s="51" t="s">
        <v>584</v>
      </c>
      <c r="F156" s="52">
        <v>13940.79</v>
      </c>
      <c r="G156" s="52">
        <v>33330.770000000004</v>
      </c>
      <c r="H156" s="52">
        <v>49471.040000000001</v>
      </c>
      <c r="I156" s="52">
        <v>47891.380000000005</v>
      </c>
      <c r="J156" s="52">
        <v>46342.020000000004</v>
      </c>
      <c r="K156" s="52">
        <v>44729.95</v>
      </c>
      <c r="L156" s="52">
        <v>43151.380000000005</v>
      </c>
      <c r="M156" s="52">
        <v>183484.39</v>
      </c>
      <c r="N156" s="52">
        <f t="shared" si="0"/>
        <v>462341.72000000003</v>
      </c>
      <c r="O156" s="77"/>
      <c r="P156" s="49"/>
      <c r="Q156" s="49"/>
      <c r="R156" s="49"/>
      <c r="S156" s="49"/>
      <c r="T156" s="49"/>
      <c r="U156" s="49"/>
      <c r="V156" s="49"/>
      <c r="W156" s="49"/>
      <c r="X156" s="49"/>
      <c r="Y156" s="49"/>
      <c r="Z156" s="49"/>
      <c r="AA156" s="49"/>
      <c r="AB156" s="49"/>
      <c r="AC156" s="49"/>
      <c r="AD156" s="49"/>
      <c r="AE156" s="49"/>
      <c r="AF156" s="50"/>
    </row>
    <row r="157" spans="1:32" x14ac:dyDescent="0.3">
      <c r="A157" s="8">
        <v>152</v>
      </c>
      <c r="B157" s="51" t="s">
        <v>588</v>
      </c>
      <c r="C157" s="51" t="s">
        <v>589</v>
      </c>
      <c r="D157" s="51" t="s">
        <v>590</v>
      </c>
      <c r="E157" s="51" t="s">
        <v>591</v>
      </c>
      <c r="F157" s="52">
        <v>11509.82</v>
      </c>
      <c r="G157" s="52">
        <v>15679.099999999999</v>
      </c>
      <c r="H157" s="52">
        <v>24731.54</v>
      </c>
      <c r="I157" s="52">
        <v>24109.95</v>
      </c>
      <c r="J157" s="52">
        <v>23517.739999999998</v>
      </c>
      <c r="K157" s="52">
        <v>22865.97</v>
      </c>
      <c r="L157" s="52">
        <v>22244.82</v>
      </c>
      <c r="M157" s="52">
        <v>259209.82000000004</v>
      </c>
      <c r="N157" s="52">
        <f t="shared" si="0"/>
        <v>403868.76</v>
      </c>
      <c r="O157" s="77"/>
      <c r="P157" s="49"/>
      <c r="Q157" s="49"/>
      <c r="R157" s="49"/>
      <c r="S157" s="49"/>
      <c r="T157" s="49"/>
      <c r="U157" s="49"/>
      <c r="V157" s="49"/>
      <c r="W157" s="49"/>
      <c r="X157" s="49"/>
      <c r="Y157" s="49"/>
      <c r="Z157" s="49"/>
      <c r="AA157" s="49"/>
      <c r="AB157" s="49"/>
      <c r="AC157" s="49"/>
      <c r="AD157" s="49"/>
      <c r="AE157" s="49"/>
      <c r="AF157" s="50"/>
    </row>
    <row r="158" spans="1:32" x14ac:dyDescent="0.3">
      <c r="A158" s="8">
        <v>153</v>
      </c>
      <c r="B158" s="51" t="s">
        <v>592</v>
      </c>
      <c r="C158" s="51" t="s">
        <v>593</v>
      </c>
      <c r="D158" s="51" t="s">
        <v>590</v>
      </c>
      <c r="E158" s="51" t="s">
        <v>591</v>
      </c>
      <c r="F158" s="52">
        <v>40662.799999999996</v>
      </c>
      <c r="G158" s="52">
        <v>59069.49</v>
      </c>
      <c r="H158" s="52">
        <v>90042.700000000012</v>
      </c>
      <c r="I158" s="52">
        <v>87649.599999999991</v>
      </c>
      <c r="J158" s="52">
        <v>85369.47</v>
      </c>
      <c r="K158" s="52">
        <v>82860.05</v>
      </c>
      <c r="L158" s="52">
        <v>80468.58</v>
      </c>
      <c r="M158" s="52">
        <v>920264.49999999988</v>
      </c>
      <c r="N158" s="52">
        <f>SUM(F158:M158)</f>
        <v>1446387.19</v>
      </c>
      <c r="O158" s="77"/>
      <c r="P158" s="49"/>
      <c r="Q158" s="49"/>
      <c r="R158" s="49"/>
      <c r="S158" s="49"/>
      <c r="T158" s="49"/>
      <c r="U158" s="49"/>
      <c r="V158" s="49"/>
      <c r="W158" s="49"/>
      <c r="X158" s="49"/>
      <c r="Y158" s="49"/>
      <c r="Z158" s="49"/>
      <c r="AA158" s="49"/>
      <c r="AB158" s="49"/>
      <c r="AC158" s="49"/>
      <c r="AD158" s="49"/>
      <c r="AE158" s="49"/>
      <c r="AF158" s="50"/>
    </row>
    <row r="159" spans="1:32" x14ac:dyDescent="0.3">
      <c r="A159" s="8"/>
      <c r="B159" s="51"/>
      <c r="C159" s="51"/>
      <c r="D159" s="55" t="s">
        <v>595</v>
      </c>
      <c r="E159" s="51"/>
      <c r="F159" s="54">
        <f>SUM(F6:F158)</f>
        <v>5442048.7500000019</v>
      </c>
      <c r="G159" s="54">
        <f t="shared" ref="G159:M159" si="1">SUM(G6:G158)</f>
        <v>5385513.1400000006</v>
      </c>
      <c r="H159" s="54">
        <f t="shared" si="1"/>
        <v>5328397.330000001</v>
      </c>
      <c r="I159" s="54">
        <f t="shared" si="1"/>
        <v>4844484.7899999982</v>
      </c>
      <c r="J159" s="54">
        <f t="shared" si="1"/>
        <v>4510009.5499999989</v>
      </c>
      <c r="K159" s="54">
        <f t="shared" si="1"/>
        <v>4107958.8499999992</v>
      </c>
      <c r="L159" s="54">
        <f t="shared" si="1"/>
        <v>3766196.902723189</v>
      </c>
      <c r="M159" s="54">
        <f t="shared" si="1"/>
        <v>23114987.340000004</v>
      </c>
      <c r="N159" s="54">
        <f>SUM(N6:N158)</f>
        <v>56499596.652723193</v>
      </c>
      <c r="O159" s="77"/>
      <c r="P159" s="49"/>
      <c r="Q159" s="50"/>
      <c r="R159" s="50"/>
      <c r="S159" s="50"/>
      <c r="T159" s="50"/>
      <c r="U159" s="50"/>
      <c r="V159" s="50"/>
      <c r="W159" s="50"/>
      <c r="X159" s="50"/>
      <c r="Y159" s="50"/>
      <c r="Z159" s="50"/>
      <c r="AA159" s="50"/>
      <c r="AB159" s="50"/>
      <c r="AC159" s="50"/>
      <c r="AD159" s="50"/>
      <c r="AE159" s="50"/>
      <c r="AF159" s="50"/>
    </row>
    <row r="160" spans="1:32" x14ac:dyDescent="0.3">
      <c r="A160" s="8"/>
      <c r="B160" s="14"/>
      <c r="C160" s="15"/>
      <c r="D160" s="78" t="s">
        <v>616</v>
      </c>
      <c r="E160" s="11"/>
      <c r="F160" s="12"/>
      <c r="G160" s="12"/>
      <c r="H160" s="12"/>
      <c r="I160" s="12"/>
      <c r="J160" s="12"/>
      <c r="K160" s="12"/>
      <c r="L160" s="12"/>
      <c r="M160" s="12"/>
      <c r="N160" s="13"/>
      <c r="O160" s="77"/>
      <c r="P160" s="49"/>
    </row>
    <row r="161" spans="1:16" x14ac:dyDescent="0.3">
      <c r="A161" s="8">
        <v>1</v>
      </c>
      <c r="B161" s="14"/>
      <c r="C161" s="15"/>
      <c r="D161" s="79" t="s">
        <v>618</v>
      </c>
      <c r="E161" s="11">
        <v>2024</v>
      </c>
      <c r="F161" s="12">
        <v>24243</v>
      </c>
      <c r="G161" s="12">
        <v>34242</v>
      </c>
      <c r="H161" s="12">
        <v>92479</v>
      </c>
      <c r="I161" s="12">
        <v>89626</v>
      </c>
      <c r="J161" s="12">
        <v>86773</v>
      </c>
      <c r="K161" s="12">
        <v>83920</v>
      </c>
      <c r="L161" s="12">
        <v>81065</v>
      </c>
      <c r="M161" s="12">
        <v>487548</v>
      </c>
      <c r="N161" s="13">
        <f>SUM(F161:M161)</f>
        <v>979896</v>
      </c>
      <c r="O161" s="77"/>
      <c r="P161" s="49"/>
    </row>
    <row r="162" spans="1:16" x14ac:dyDescent="0.3">
      <c r="A162" s="8">
        <v>2</v>
      </c>
      <c r="B162" s="14"/>
      <c r="C162" s="15"/>
      <c r="D162" s="80" t="s">
        <v>619</v>
      </c>
      <c r="E162" s="11">
        <v>2024</v>
      </c>
      <c r="F162" s="12">
        <v>15324</v>
      </c>
      <c r="G162" s="12">
        <v>15324</v>
      </c>
      <c r="H162" s="12">
        <v>41386</v>
      </c>
      <c r="I162" s="12">
        <v>40109</v>
      </c>
      <c r="J162" s="12">
        <v>38832</v>
      </c>
      <c r="K162" s="12">
        <v>37555</v>
      </c>
      <c r="L162" s="12">
        <v>36278</v>
      </c>
      <c r="M162" s="12">
        <v>218194</v>
      </c>
      <c r="N162" s="13">
        <f t="shared" ref="N162:N187" si="2">SUM(F162:M162)</f>
        <v>443002</v>
      </c>
      <c r="O162" s="77"/>
      <c r="P162" s="49"/>
    </row>
    <row r="163" spans="1:16" x14ac:dyDescent="0.3">
      <c r="A163" s="8">
        <v>3</v>
      </c>
      <c r="B163" s="14"/>
      <c r="C163" s="15"/>
      <c r="D163" s="79" t="s">
        <v>620</v>
      </c>
      <c r="E163" s="11">
        <v>2024</v>
      </c>
      <c r="F163" s="12">
        <v>22858</v>
      </c>
      <c r="G163" s="12">
        <v>21958</v>
      </c>
      <c r="H163" s="12">
        <v>21058</v>
      </c>
      <c r="I163" s="12">
        <v>20159</v>
      </c>
      <c r="J163" s="12">
        <v>19259</v>
      </c>
      <c r="K163" s="12">
        <v>0</v>
      </c>
      <c r="L163" s="12">
        <v>0</v>
      </c>
      <c r="M163" s="12">
        <v>0</v>
      </c>
      <c r="N163" s="13">
        <f t="shared" si="2"/>
        <v>105292</v>
      </c>
      <c r="O163" s="77"/>
      <c r="P163" s="49"/>
    </row>
    <row r="164" spans="1:16" ht="21.6" x14ac:dyDescent="0.3">
      <c r="A164" s="8">
        <v>4</v>
      </c>
      <c r="B164" s="14"/>
      <c r="C164" s="15"/>
      <c r="D164" s="81" t="s">
        <v>621</v>
      </c>
      <c r="E164" s="11">
        <v>2024</v>
      </c>
      <c r="F164" s="12">
        <v>12495</v>
      </c>
      <c r="G164" s="12">
        <v>12495</v>
      </c>
      <c r="H164" s="12">
        <v>33745</v>
      </c>
      <c r="I164" s="12">
        <v>32703</v>
      </c>
      <c r="J164" s="12">
        <v>31662</v>
      </c>
      <c r="K164" s="12">
        <v>30621</v>
      </c>
      <c r="L164" s="12">
        <v>29580</v>
      </c>
      <c r="M164" s="12">
        <v>177905</v>
      </c>
      <c r="N164" s="13">
        <f t="shared" si="2"/>
        <v>361206</v>
      </c>
      <c r="O164" s="77"/>
      <c r="P164" s="49"/>
    </row>
    <row r="165" spans="1:16" x14ac:dyDescent="0.3">
      <c r="A165" s="8">
        <v>5</v>
      </c>
      <c r="B165" s="14"/>
      <c r="C165" s="15"/>
      <c r="D165" s="79" t="s">
        <v>622</v>
      </c>
      <c r="E165" s="11">
        <v>2024</v>
      </c>
      <c r="F165" s="12">
        <v>2832</v>
      </c>
      <c r="G165" s="12">
        <v>2832</v>
      </c>
      <c r="H165" s="12">
        <v>8612</v>
      </c>
      <c r="I165" s="12">
        <v>8328</v>
      </c>
      <c r="J165" s="12">
        <v>8045</v>
      </c>
      <c r="K165" s="12">
        <v>7762</v>
      </c>
      <c r="L165" s="12">
        <v>7479</v>
      </c>
      <c r="M165" s="12">
        <v>33148</v>
      </c>
      <c r="N165" s="13">
        <f t="shared" si="2"/>
        <v>79038</v>
      </c>
      <c r="O165" s="77"/>
      <c r="P165" s="49"/>
    </row>
    <row r="166" spans="1:16" x14ac:dyDescent="0.3">
      <c r="A166" s="8">
        <v>6</v>
      </c>
      <c r="B166" s="14"/>
      <c r="C166" s="15"/>
      <c r="D166" s="79" t="s">
        <v>623</v>
      </c>
      <c r="E166" s="11">
        <v>2024</v>
      </c>
      <c r="F166" s="12">
        <v>2998</v>
      </c>
      <c r="G166" s="12">
        <v>2998</v>
      </c>
      <c r="H166" s="12">
        <v>9118</v>
      </c>
      <c r="I166" s="12">
        <v>8818</v>
      </c>
      <c r="J166" s="12">
        <v>8519</v>
      </c>
      <c r="K166" s="12">
        <v>8219</v>
      </c>
      <c r="L166" s="12">
        <v>7919</v>
      </c>
      <c r="M166" s="12">
        <v>35098</v>
      </c>
      <c r="N166" s="13">
        <f t="shared" si="2"/>
        <v>83687</v>
      </c>
      <c r="O166" s="77"/>
      <c r="P166" s="49"/>
    </row>
    <row r="167" spans="1:16" x14ac:dyDescent="0.3">
      <c r="A167" s="8">
        <v>7</v>
      </c>
      <c r="B167" s="14"/>
      <c r="C167" s="15"/>
      <c r="D167" s="79" t="s">
        <v>624</v>
      </c>
      <c r="E167" s="11">
        <v>2024</v>
      </c>
      <c r="F167" s="12">
        <v>5691</v>
      </c>
      <c r="G167" s="12">
        <v>5691</v>
      </c>
      <c r="H167" s="12">
        <v>15891</v>
      </c>
      <c r="I167" s="12">
        <v>15417</v>
      </c>
      <c r="J167" s="12">
        <v>14943</v>
      </c>
      <c r="K167" s="12">
        <v>14469</v>
      </c>
      <c r="L167" s="12">
        <v>13994</v>
      </c>
      <c r="M167" s="12">
        <v>84680</v>
      </c>
      <c r="N167" s="13">
        <f t="shared" si="2"/>
        <v>170776</v>
      </c>
      <c r="O167" s="77"/>
      <c r="P167" s="49"/>
    </row>
    <row r="168" spans="1:16" x14ac:dyDescent="0.3">
      <c r="A168" s="8">
        <v>8</v>
      </c>
      <c r="B168" s="14"/>
      <c r="C168" s="15"/>
      <c r="D168" s="82" t="s">
        <v>625</v>
      </c>
      <c r="E168" s="11">
        <v>2024</v>
      </c>
      <c r="F168" s="12">
        <v>8330</v>
      </c>
      <c r="G168" s="12">
        <v>8330</v>
      </c>
      <c r="H168" s="12">
        <v>22496</v>
      </c>
      <c r="I168" s="12">
        <v>21802</v>
      </c>
      <c r="J168" s="12">
        <v>21108</v>
      </c>
      <c r="K168" s="12">
        <v>20414</v>
      </c>
      <c r="L168" s="12">
        <v>19720</v>
      </c>
      <c r="M168" s="12">
        <v>118603</v>
      </c>
      <c r="N168" s="13">
        <f t="shared" si="2"/>
        <v>240803</v>
      </c>
      <c r="O168" s="77"/>
      <c r="P168" s="49"/>
    </row>
    <row r="169" spans="1:16" x14ac:dyDescent="0.3">
      <c r="A169" s="8">
        <v>9</v>
      </c>
      <c r="B169" s="14"/>
      <c r="C169" s="15"/>
      <c r="D169" s="83" t="s">
        <v>643</v>
      </c>
      <c r="E169" s="11">
        <v>2024</v>
      </c>
      <c r="F169" s="12">
        <v>19762</v>
      </c>
      <c r="G169" s="12">
        <v>19762</v>
      </c>
      <c r="H169" s="12">
        <v>55179</v>
      </c>
      <c r="I169" s="12">
        <v>53532</v>
      </c>
      <c r="J169" s="12">
        <v>51885</v>
      </c>
      <c r="K169" s="12">
        <v>50238</v>
      </c>
      <c r="L169" s="12">
        <v>48591</v>
      </c>
      <c r="M169" s="12">
        <v>240029</v>
      </c>
      <c r="N169" s="13">
        <f t="shared" si="2"/>
        <v>538978</v>
      </c>
      <c r="O169" s="77"/>
      <c r="P169" s="49"/>
    </row>
    <row r="170" spans="1:16" x14ac:dyDescent="0.3">
      <c r="A170" s="8">
        <v>10</v>
      </c>
      <c r="B170" s="14"/>
      <c r="C170" s="15"/>
      <c r="D170" s="79" t="s">
        <v>626</v>
      </c>
      <c r="E170" s="11">
        <v>2024</v>
      </c>
      <c r="F170" s="12">
        <v>2113</v>
      </c>
      <c r="G170" s="12">
        <v>2113</v>
      </c>
      <c r="H170" s="12">
        <v>29738</v>
      </c>
      <c r="I170" s="12">
        <v>29562</v>
      </c>
      <c r="J170" s="12">
        <v>29386</v>
      </c>
      <c r="K170" s="12">
        <v>29209</v>
      </c>
      <c r="L170" s="12">
        <v>29033</v>
      </c>
      <c r="M170" s="12">
        <v>198306</v>
      </c>
      <c r="N170" s="13">
        <f t="shared" si="2"/>
        <v>349460</v>
      </c>
      <c r="O170" s="77"/>
      <c r="P170" s="49"/>
    </row>
    <row r="171" spans="1:16" x14ac:dyDescent="0.3">
      <c r="A171" s="8">
        <v>11</v>
      </c>
      <c r="B171" s="14"/>
      <c r="C171" s="15"/>
      <c r="D171" s="79" t="s">
        <v>627</v>
      </c>
      <c r="E171" s="11">
        <v>2024</v>
      </c>
      <c r="F171" s="12">
        <v>17076</v>
      </c>
      <c r="G171" s="12">
        <v>17076</v>
      </c>
      <c r="H171" s="12">
        <v>46118</v>
      </c>
      <c r="I171" s="12">
        <v>44695</v>
      </c>
      <c r="J171" s="12">
        <v>43272</v>
      </c>
      <c r="K171" s="12">
        <v>41849</v>
      </c>
      <c r="L171" s="12">
        <v>40426</v>
      </c>
      <c r="M171" s="12">
        <v>243136</v>
      </c>
      <c r="N171" s="13">
        <f t="shared" si="2"/>
        <v>493648</v>
      </c>
      <c r="O171" s="77"/>
      <c r="P171" s="49"/>
    </row>
    <row r="172" spans="1:16" x14ac:dyDescent="0.3">
      <c r="A172" s="8">
        <v>12</v>
      </c>
      <c r="B172" s="14"/>
      <c r="C172" s="15"/>
      <c r="D172" s="101" t="s">
        <v>645</v>
      </c>
      <c r="E172" s="11">
        <v>2024</v>
      </c>
      <c r="F172" s="12">
        <v>3136</v>
      </c>
      <c r="G172" s="12">
        <v>3136</v>
      </c>
      <c r="H172" s="12">
        <v>11136</v>
      </c>
      <c r="I172" s="12">
        <v>10822</v>
      </c>
      <c r="J172" s="12">
        <v>10508</v>
      </c>
      <c r="K172" s="12">
        <v>10195</v>
      </c>
      <c r="L172" s="12">
        <v>9882</v>
      </c>
      <c r="M172" s="12">
        <f>103520-58815</f>
        <v>44705</v>
      </c>
      <c r="N172" s="13">
        <f t="shared" si="2"/>
        <v>103520</v>
      </c>
      <c r="O172" s="77"/>
      <c r="P172" s="49"/>
    </row>
    <row r="173" spans="1:16" x14ac:dyDescent="0.3">
      <c r="A173" s="8">
        <v>13</v>
      </c>
      <c r="B173" s="14"/>
      <c r="C173" s="15"/>
      <c r="D173" s="84" t="s">
        <v>628</v>
      </c>
      <c r="E173" s="11">
        <v>2024</v>
      </c>
      <c r="F173" s="12">
        <v>1593</v>
      </c>
      <c r="G173" s="12">
        <v>1540</v>
      </c>
      <c r="H173" s="12">
        <v>39550</v>
      </c>
      <c r="I173" s="12">
        <v>39402</v>
      </c>
      <c r="J173" s="12">
        <v>39258</v>
      </c>
      <c r="K173" s="12">
        <v>39119</v>
      </c>
      <c r="L173" s="12">
        <v>38984</v>
      </c>
      <c r="M173" s="12">
        <v>269482</v>
      </c>
      <c r="N173" s="13">
        <f t="shared" si="2"/>
        <v>468928</v>
      </c>
      <c r="O173" s="77"/>
      <c r="P173" s="49"/>
    </row>
    <row r="174" spans="1:16" x14ac:dyDescent="0.3">
      <c r="A174" s="8">
        <v>14</v>
      </c>
      <c r="B174" s="14"/>
      <c r="C174" s="15"/>
      <c r="D174" s="84" t="s">
        <v>629</v>
      </c>
      <c r="E174" s="11">
        <v>2024</v>
      </c>
      <c r="F174" s="12">
        <v>28555</v>
      </c>
      <c r="G174" s="12">
        <v>28555</v>
      </c>
      <c r="H174" s="12">
        <v>77119</v>
      </c>
      <c r="I174" s="12">
        <v>74740</v>
      </c>
      <c r="J174" s="12">
        <v>72360</v>
      </c>
      <c r="K174" s="12">
        <v>69980</v>
      </c>
      <c r="L174" s="12">
        <v>67601</v>
      </c>
      <c r="M174" s="12">
        <v>406579</v>
      </c>
      <c r="N174" s="13">
        <f t="shared" si="2"/>
        <v>825489</v>
      </c>
      <c r="O174" s="77"/>
      <c r="P174" s="49"/>
    </row>
    <row r="175" spans="1:16" x14ac:dyDescent="0.3">
      <c r="A175" s="8">
        <v>15</v>
      </c>
      <c r="B175" s="14"/>
      <c r="C175" s="15"/>
      <c r="D175" s="84" t="s">
        <v>630</v>
      </c>
      <c r="E175" s="11">
        <v>2024</v>
      </c>
      <c r="F175" s="12">
        <v>29963</v>
      </c>
      <c r="G175" s="12">
        <v>29963</v>
      </c>
      <c r="H175" s="12">
        <v>80920</v>
      </c>
      <c r="I175" s="12">
        <v>78423</v>
      </c>
      <c r="J175" s="12">
        <v>75926</v>
      </c>
      <c r="K175" s="12">
        <v>73429</v>
      </c>
      <c r="L175" s="12">
        <v>70932</v>
      </c>
      <c r="M175" s="12">
        <v>426616</v>
      </c>
      <c r="N175" s="13">
        <f t="shared" si="2"/>
        <v>866172</v>
      </c>
      <c r="O175" s="77"/>
      <c r="P175" s="49"/>
    </row>
    <row r="176" spans="1:16" ht="51" x14ac:dyDescent="0.3">
      <c r="A176" s="8">
        <v>16</v>
      </c>
      <c r="B176" s="14"/>
      <c r="C176" s="15"/>
      <c r="D176" s="85" t="s">
        <v>631</v>
      </c>
      <c r="E176" s="11">
        <v>2024</v>
      </c>
      <c r="F176" s="12">
        <v>40946</v>
      </c>
      <c r="G176" s="12">
        <v>40946</v>
      </c>
      <c r="H176" s="12">
        <v>110584</v>
      </c>
      <c r="I176" s="12">
        <v>107172</v>
      </c>
      <c r="J176" s="12">
        <v>103760</v>
      </c>
      <c r="K176" s="12">
        <v>100347</v>
      </c>
      <c r="L176" s="12">
        <v>96935</v>
      </c>
      <c r="M176" s="12">
        <v>583007</v>
      </c>
      <c r="N176" s="13">
        <f t="shared" si="2"/>
        <v>1183697</v>
      </c>
      <c r="O176" s="77"/>
      <c r="P176" s="49"/>
    </row>
    <row r="177" spans="1:16" ht="20.399999999999999" x14ac:dyDescent="0.3">
      <c r="A177" s="8">
        <v>17</v>
      </c>
      <c r="B177" s="14"/>
      <c r="C177" s="15"/>
      <c r="D177" s="72" t="s">
        <v>632</v>
      </c>
      <c r="E177" s="11">
        <v>2024</v>
      </c>
      <c r="F177" s="12">
        <v>21890</v>
      </c>
      <c r="G177" s="12">
        <v>21890</v>
      </c>
      <c r="H177" s="12">
        <v>44228</v>
      </c>
      <c r="I177" s="12">
        <v>43133</v>
      </c>
      <c r="J177" s="12">
        <v>42038</v>
      </c>
      <c r="K177" s="12">
        <v>40944</v>
      </c>
      <c r="L177" s="12">
        <v>39849</v>
      </c>
      <c r="M177" s="12">
        <v>466404</v>
      </c>
      <c r="N177" s="13">
        <f t="shared" si="2"/>
        <v>720376</v>
      </c>
      <c r="O177" s="77"/>
      <c r="P177" s="49"/>
    </row>
    <row r="178" spans="1:16" ht="20.399999999999999" x14ac:dyDescent="0.3">
      <c r="A178" s="8">
        <v>18</v>
      </c>
      <c r="B178" s="14"/>
      <c r="C178" s="15"/>
      <c r="D178" s="72" t="s">
        <v>633</v>
      </c>
      <c r="E178" s="11">
        <v>2024</v>
      </c>
      <c r="F178" s="12">
        <v>8955</v>
      </c>
      <c r="G178" s="12">
        <v>8955</v>
      </c>
      <c r="H178" s="12">
        <v>21140</v>
      </c>
      <c r="I178" s="12">
        <v>20543</v>
      </c>
      <c r="J178" s="12">
        <v>19945</v>
      </c>
      <c r="K178" s="12">
        <v>19348</v>
      </c>
      <c r="L178" s="12">
        <v>18751</v>
      </c>
      <c r="M178" s="12">
        <v>154681</v>
      </c>
      <c r="N178" s="13">
        <f t="shared" si="2"/>
        <v>272318</v>
      </c>
      <c r="O178" s="77"/>
      <c r="P178" s="49"/>
    </row>
    <row r="179" spans="1:16" ht="20.399999999999999" x14ac:dyDescent="0.3">
      <c r="A179" s="8">
        <v>19</v>
      </c>
      <c r="B179" s="14"/>
      <c r="C179" s="15"/>
      <c r="D179" s="73" t="s">
        <v>634</v>
      </c>
      <c r="E179" s="11">
        <v>2024</v>
      </c>
      <c r="F179" s="12">
        <v>10935</v>
      </c>
      <c r="G179" s="12">
        <v>10935</v>
      </c>
      <c r="H179" s="12">
        <v>25812</v>
      </c>
      <c r="I179" s="12">
        <v>25083</v>
      </c>
      <c r="J179" s="12">
        <v>24354</v>
      </c>
      <c r="K179" s="12">
        <v>23625</v>
      </c>
      <c r="L179" s="12">
        <v>22896</v>
      </c>
      <c r="M179" s="12">
        <v>188873</v>
      </c>
      <c r="N179" s="13">
        <f t="shared" si="2"/>
        <v>332513</v>
      </c>
      <c r="O179" s="77"/>
      <c r="P179" s="49"/>
    </row>
    <row r="180" spans="1:16" x14ac:dyDescent="0.3">
      <c r="A180" s="8">
        <v>20</v>
      </c>
      <c r="B180" s="14"/>
      <c r="C180" s="15"/>
      <c r="D180" s="73" t="s">
        <v>635</v>
      </c>
      <c r="E180" s="11">
        <v>2024</v>
      </c>
      <c r="F180" s="12">
        <v>30436</v>
      </c>
      <c r="G180" s="12">
        <v>57918</v>
      </c>
      <c r="H180" s="12">
        <v>111645</v>
      </c>
      <c r="I180" s="12">
        <v>109013</v>
      </c>
      <c r="J180" s="12">
        <v>106380</v>
      </c>
      <c r="K180" s="12">
        <v>103747</v>
      </c>
      <c r="L180" s="12">
        <v>101115</v>
      </c>
      <c r="M180" s="12">
        <v>1316164</v>
      </c>
      <c r="N180" s="13">
        <f t="shared" si="2"/>
        <v>1936418</v>
      </c>
      <c r="O180" s="77"/>
      <c r="P180" s="49"/>
    </row>
    <row r="181" spans="1:16" x14ac:dyDescent="0.3">
      <c r="A181" s="8">
        <v>21</v>
      </c>
      <c r="B181" s="14"/>
      <c r="C181" s="15"/>
      <c r="D181" s="74" t="s">
        <v>636</v>
      </c>
      <c r="E181" s="11">
        <v>2024</v>
      </c>
      <c r="F181" s="12">
        <v>1729</v>
      </c>
      <c r="G181" s="12">
        <v>1675</v>
      </c>
      <c r="H181" s="12">
        <v>33107</v>
      </c>
      <c r="I181" s="12">
        <v>32973</v>
      </c>
      <c r="J181" s="12">
        <v>32843</v>
      </c>
      <c r="K181" s="12">
        <v>32717</v>
      </c>
      <c r="L181" s="12">
        <v>32594</v>
      </c>
      <c r="M181" s="12">
        <v>320005</v>
      </c>
      <c r="N181" s="13">
        <f t="shared" si="2"/>
        <v>487643</v>
      </c>
      <c r="O181" s="77"/>
      <c r="P181" s="49"/>
    </row>
    <row r="182" spans="1:16" x14ac:dyDescent="0.3">
      <c r="A182" s="8">
        <v>22</v>
      </c>
      <c r="B182" s="14"/>
      <c r="C182" s="15"/>
      <c r="D182" s="86" t="s">
        <v>637</v>
      </c>
      <c r="E182" s="11">
        <v>2024</v>
      </c>
      <c r="F182" s="12">
        <v>29079</v>
      </c>
      <c r="G182" s="12">
        <v>29079</v>
      </c>
      <c r="H182" s="12">
        <v>58752</v>
      </c>
      <c r="I182" s="12">
        <v>57299</v>
      </c>
      <c r="J182" s="12">
        <v>55844</v>
      </c>
      <c r="K182" s="12">
        <v>54390</v>
      </c>
      <c r="L182" s="12">
        <v>52937</v>
      </c>
      <c r="M182" s="12">
        <v>619576</v>
      </c>
      <c r="N182" s="13">
        <f t="shared" si="2"/>
        <v>956956</v>
      </c>
      <c r="O182" s="77"/>
      <c r="P182" s="49"/>
    </row>
    <row r="183" spans="1:16" ht="20.399999999999999" x14ac:dyDescent="0.3">
      <c r="A183" s="8">
        <v>23</v>
      </c>
      <c r="B183" s="14"/>
      <c r="C183" s="15"/>
      <c r="D183" s="73" t="s">
        <v>638</v>
      </c>
      <c r="E183" s="11">
        <v>2024</v>
      </c>
      <c r="F183" s="12">
        <v>18314</v>
      </c>
      <c r="G183" s="12">
        <v>18314</v>
      </c>
      <c r="H183" s="12">
        <v>37002</v>
      </c>
      <c r="I183" s="12">
        <v>36086</v>
      </c>
      <c r="J183" s="12">
        <v>35171</v>
      </c>
      <c r="K183" s="12">
        <v>34255</v>
      </c>
      <c r="L183" s="12">
        <v>33339</v>
      </c>
      <c r="M183" s="12">
        <v>390207</v>
      </c>
      <c r="N183" s="13">
        <f t="shared" si="2"/>
        <v>602688</v>
      </c>
      <c r="O183" s="77"/>
      <c r="P183" s="49"/>
    </row>
    <row r="184" spans="1:16" x14ac:dyDescent="0.3">
      <c r="A184" s="8">
        <v>24</v>
      </c>
      <c r="B184" s="14"/>
      <c r="C184" s="15"/>
      <c r="D184" s="73" t="s">
        <v>639</v>
      </c>
      <c r="E184" s="11">
        <v>2024</v>
      </c>
      <c r="F184" s="12">
        <v>12514</v>
      </c>
      <c r="G184" s="12">
        <v>27994</v>
      </c>
      <c r="H184" s="12">
        <v>114793</v>
      </c>
      <c r="I184" s="12">
        <v>113520</v>
      </c>
      <c r="J184" s="12">
        <v>112248</v>
      </c>
      <c r="K184" s="12">
        <v>110975</v>
      </c>
      <c r="L184" s="12">
        <v>109703</v>
      </c>
      <c r="M184" s="12">
        <v>1670267</v>
      </c>
      <c r="N184" s="13">
        <f t="shared" si="2"/>
        <v>2272014</v>
      </c>
      <c r="O184" s="77"/>
      <c r="P184" s="49"/>
    </row>
    <row r="185" spans="1:16" x14ac:dyDescent="0.3">
      <c r="A185" s="8">
        <v>25</v>
      </c>
      <c r="B185" s="14"/>
      <c r="C185" s="15"/>
      <c r="D185" s="73" t="s">
        <v>644</v>
      </c>
      <c r="E185" s="11">
        <v>2024</v>
      </c>
      <c r="F185" s="12">
        <f>8428/2</f>
        <v>4214</v>
      </c>
      <c r="G185" s="12">
        <v>8428</v>
      </c>
      <c r="H185" s="12">
        <v>29928</v>
      </c>
      <c r="I185" s="12">
        <v>29085</v>
      </c>
      <c r="J185" s="12">
        <v>28242</v>
      </c>
      <c r="K185" s="12">
        <v>27399</v>
      </c>
      <c r="L185" s="12">
        <v>26557</v>
      </c>
      <c r="M185" s="12">
        <f>278210-153853</f>
        <v>124357</v>
      </c>
      <c r="N185" s="13">
        <f t="shared" si="2"/>
        <v>278210</v>
      </c>
      <c r="O185" s="77"/>
      <c r="P185" s="49"/>
    </row>
    <row r="186" spans="1:16" x14ac:dyDescent="0.3">
      <c r="A186" s="8">
        <v>26</v>
      </c>
      <c r="B186" s="14"/>
      <c r="C186" s="15"/>
      <c r="D186" s="73" t="s">
        <v>640</v>
      </c>
      <c r="E186" s="11">
        <v>2024</v>
      </c>
      <c r="F186" s="12">
        <v>24473</v>
      </c>
      <c r="G186" s="12">
        <v>24473</v>
      </c>
      <c r="H186" s="12">
        <v>49446</v>
      </c>
      <c r="I186" s="12">
        <v>48222</v>
      </c>
      <c r="J186" s="12">
        <v>46999</v>
      </c>
      <c r="K186" s="12">
        <v>45775</v>
      </c>
      <c r="L186" s="12">
        <v>44551</v>
      </c>
      <c r="M186" s="12">
        <v>521436</v>
      </c>
      <c r="N186" s="13">
        <f t="shared" si="2"/>
        <v>805375</v>
      </c>
      <c r="O186" s="77"/>
      <c r="P186" s="49"/>
    </row>
    <row r="187" spans="1:16" x14ac:dyDescent="0.3">
      <c r="A187" s="8"/>
      <c r="B187" s="10"/>
      <c r="C187" s="9"/>
      <c r="D187" s="75" t="s">
        <v>641</v>
      </c>
      <c r="E187" s="9"/>
      <c r="F187" s="76">
        <f>SUM(F161:F186)</f>
        <v>400454</v>
      </c>
      <c r="G187" s="76">
        <f>SUM(G161:G186)</f>
        <v>456622</v>
      </c>
      <c r="H187" s="76">
        <f>SUM(H161:H186)</f>
        <v>1220982</v>
      </c>
      <c r="I187" s="76">
        <f>SUM(I161:I186)</f>
        <v>1190267</v>
      </c>
      <c r="J187" s="76">
        <f>SUM(J161:J186)</f>
        <v>1159560</v>
      </c>
      <c r="K187" s="76">
        <f>SUM(K161:K186)</f>
        <v>1110501</v>
      </c>
      <c r="L187" s="76">
        <f>SUM(L161:L186)</f>
        <v>1080711</v>
      </c>
      <c r="M187" s="76">
        <f>SUM(M161:M186)</f>
        <v>9339006</v>
      </c>
      <c r="N187" s="13">
        <f>SUM(F187:M187)</f>
        <v>15958103</v>
      </c>
      <c r="O187" s="77"/>
      <c r="P187" s="49"/>
    </row>
    <row r="188" spans="1:16" x14ac:dyDescent="0.3">
      <c r="A188" s="16"/>
      <c r="B188" s="17"/>
      <c r="C188" s="18"/>
      <c r="D188" s="19" t="s">
        <v>602</v>
      </c>
      <c r="E188" s="16" t="s">
        <v>602</v>
      </c>
      <c r="F188" s="20">
        <f>F159+F187</f>
        <v>5842502.7500000019</v>
      </c>
      <c r="G188" s="20">
        <f>G159+G187</f>
        <v>5842135.1400000006</v>
      </c>
      <c r="H188" s="20">
        <f>H159+H187</f>
        <v>6549379.330000001</v>
      </c>
      <c r="I188" s="20">
        <f>I159+I187</f>
        <v>6034751.7899999982</v>
      </c>
      <c r="J188" s="20">
        <f>J159+J187</f>
        <v>5669569.5499999989</v>
      </c>
      <c r="K188" s="20">
        <f>K159+K187</f>
        <v>5218459.8499999996</v>
      </c>
      <c r="L188" s="20">
        <f>L159+L187</f>
        <v>4846907.9027231894</v>
      </c>
      <c r="M188" s="20">
        <f>M159+M187</f>
        <v>32453993.340000004</v>
      </c>
      <c r="N188" s="20">
        <f>N187+N159</f>
        <v>72457699.652723193</v>
      </c>
      <c r="O188" s="77"/>
      <c r="P188" s="49"/>
    </row>
    <row r="189" spans="1:16" hidden="1" x14ac:dyDescent="0.3">
      <c r="A189" s="21"/>
      <c r="B189" s="22"/>
      <c r="C189" s="23"/>
      <c r="D189" s="23"/>
      <c r="E189" s="24"/>
      <c r="F189" s="23"/>
      <c r="G189" s="24"/>
      <c r="H189" s="24"/>
      <c r="I189" s="24"/>
      <c r="J189" s="24"/>
      <c r="K189" s="24"/>
      <c r="L189" s="24"/>
      <c r="M189" s="24"/>
      <c r="N189" s="24"/>
    </row>
    <row r="190" spans="1:16" x14ac:dyDescent="0.3">
      <c r="A190" s="21"/>
      <c r="B190" s="25" t="s">
        <v>603</v>
      </c>
      <c r="C190" s="23"/>
      <c r="D190" s="23"/>
      <c r="E190" s="24"/>
      <c r="F190" s="23"/>
      <c r="G190" s="24"/>
      <c r="H190" s="24"/>
      <c r="I190" s="24"/>
      <c r="J190" s="24"/>
      <c r="K190" s="24"/>
      <c r="L190" s="24"/>
      <c r="M190" s="24"/>
      <c r="N190" s="24"/>
    </row>
    <row r="191" spans="1:16" ht="21.6" x14ac:dyDescent="0.3">
      <c r="A191" s="21"/>
      <c r="B191" s="26"/>
      <c r="C191" s="26"/>
      <c r="D191" s="26" t="s">
        <v>604</v>
      </c>
      <c r="E191" s="27" t="s">
        <v>605</v>
      </c>
      <c r="F191" s="28">
        <v>4784</v>
      </c>
      <c r="G191" s="28">
        <v>4646</v>
      </c>
      <c r="H191" s="28">
        <v>4508</v>
      </c>
      <c r="I191" s="28">
        <v>4369</v>
      </c>
      <c r="J191" s="28">
        <v>4264</v>
      </c>
      <c r="K191" s="28">
        <v>0</v>
      </c>
      <c r="L191" s="28">
        <v>0</v>
      </c>
      <c r="M191" s="28">
        <v>0</v>
      </c>
      <c r="N191" s="29">
        <f>SUM(F191:M191)</f>
        <v>22571</v>
      </c>
    </row>
    <row r="192" spans="1:16" ht="21.6" x14ac:dyDescent="0.3">
      <c r="A192" s="21"/>
      <c r="B192" s="26" t="s">
        <v>606</v>
      </c>
      <c r="C192" s="26" t="s">
        <v>607</v>
      </c>
      <c r="D192" s="26" t="s">
        <v>608</v>
      </c>
      <c r="E192" s="27" t="s">
        <v>609</v>
      </c>
      <c r="F192" s="28">
        <v>922</v>
      </c>
      <c r="G192" s="28">
        <v>892</v>
      </c>
      <c r="H192" s="28">
        <v>861</v>
      </c>
      <c r="I192" s="28">
        <v>831</v>
      </c>
      <c r="J192" s="28">
        <v>800</v>
      </c>
      <c r="K192" s="28">
        <v>768</v>
      </c>
      <c r="L192" s="28">
        <f>K192*0.96</f>
        <v>737.28</v>
      </c>
      <c r="M192" s="28">
        <f>1084-938</f>
        <v>146</v>
      </c>
      <c r="N192" s="30">
        <f>SUM(F192:M192)</f>
        <v>5957.28</v>
      </c>
    </row>
    <row r="193" spans="1:14" x14ac:dyDescent="0.3">
      <c r="A193" s="31"/>
      <c r="B193" s="32" t="s">
        <v>610</v>
      </c>
      <c r="C193" s="33"/>
      <c r="D193" s="19" t="s">
        <v>602</v>
      </c>
      <c r="E193" s="19" t="s">
        <v>602</v>
      </c>
      <c r="F193" s="34">
        <f>F191+F192</f>
        <v>5706</v>
      </c>
      <c r="G193" s="34">
        <f t="shared" ref="G193:M193" si="3">G191+G192</f>
        <v>5538</v>
      </c>
      <c r="H193" s="34">
        <f t="shared" si="3"/>
        <v>5369</v>
      </c>
      <c r="I193" s="34">
        <f t="shared" si="3"/>
        <v>5200</v>
      </c>
      <c r="J193" s="34">
        <f t="shared" si="3"/>
        <v>5064</v>
      </c>
      <c r="K193" s="34">
        <f t="shared" si="3"/>
        <v>768</v>
      </c>
      <c r="L193" s="34">
        <f t="shared" si="3"/>
        <v>737.28</v>
      </c>
      <c r="M193" s="34">
        <f t="shared" si="3"/>
        <v>146</v>
      </c>
      <c r="N193" s="35">
        <f>SUM(F193:M193)</f>
        <v>28528.28</v>
      </c>
    </row>
    <row r="194" spans="1:14" x14ac:dyDescent="0.3">
      <c r="A194" s="36"/>
      <c r="B194" s="87" t="s">
        <v>611</v>
      </c>
      <c r="C194" s="87"/>
      <c r="D194" s="87"/>
      <c r="E194" s="37"/>
      <c r="F194" s="38">
        <f>F188+F193</f>
        <v>5848208.7500000019</v>
      </c>
      <c r="G194" s="38">
        <f t="shared" ref="G194:N194" si="4">G188+G193</f>
        <v>5847673.1400000006</v>
      </c>
      <c r="H194" s="38">
        <f t="shared" si="4"/>
        <v>6554748.330000001</v>
      </c>
      <c r="I194" s="38">
        <f t="shared" si="4"/>
        <v>6039951.7899999982</v>
      </c>
      <c r="J194" s="38">
        <f t="shared" si="4"/>
        <v>5674633.5499999989</v>
      </c>
      <c r="K194" s="38">
        <f t="shared" si="4"/>
        <v>5219227.8499999996</v>
      </c>
      <c r="L194" s="38">
        <f t="shared" si="4"/>
        <v>4847645.1827231897</v>
      </c>
      <c r="M194" s="38">
        <f t="shared" si="4"/>
        <v>32454139.340000004</v>
      </c>
      <c r="N194" s="38">
        <f t="shared" si="4"/>
        <v>72486227.932723194</v>
      </c>
    </row>
    <row r="195" spans="1:14" x14ac:dyDescent="0.3">
      <c r="A195" s="21"/>
      <c r="B195" s="10"/>
      <c r="C195" s="9"/>
      <c r="D195" s="9"/>
      <c r="E195" s="9"/>
      <c r="F195" s="9"/>
      <c r="G195" s="9"/>
      <c r="H195" s="9"/>
      <c r="I195" s="9"/>
      <c r="J195" s="9"/>
      <c r="K195" s="9"/>
      <c r="L195" s="9"/>
      <c r="M195" s="9"/>
      <c r="N195" s="9"/>
    </row>
    <row r="196" spans="1:14" x14ac:dyDescent="0.3">
      <c r="A196" s="21"/>
      <c r="B196" s="88" t="s">
        <v>612</v>
      </c>
      <c r="C196" s="89"/>
      <c r="D196" s="90"/>
      <c r="E196" s="39"/>
      <c r="F196" s="40">
        <f>F194/$N$198*100</f>
        <v>10.239615342479361</v>
      </c>
      <c r="G196" s="40">
        <f>G194/$N$198*100</f>
        <v>10.238677544153745</v>
      </c>
      <c r="H196" s="40">
        <f t="shared" ref="H196:L196" si="5">H194/$N$198*100</f>
        <v>11.476693879294059</v>
      </c>
      <c r="I196" s="40">
        <f t="shared" si="5"/>
        <v>10.575337793255009</v>
      </c>
      <c r="J196" s="40">
        <f t="shared" si="5"/>
        <v>9.9357029212625303</v>
      </c>
      <c r="K196" s="40">
        <f t="shared" si="5"/>
        <v>9.1383341213248492</v>
      </c>
      <c r="L196" s="40">
        <f t="shared" si="5"/>
        <v>8.4877308779219831</v>
      </c>
      <c r="M196" s="41" t="s">
        <v>602</v>
      </c>
      <c r="N196" s="41" t="s">
        <v>602</v>
      </c>
    </row>
    <row r="197" spans="1:14" x14ac:dyDescent="0.3">
      <c r="A197" s="4"/>
      <c r="B197" s="42"/>
      <c r="C197" s="42"/>
      <c r="D197" s="42"/>
      <c r="E197" s="43"/>
      <c r="F197" s="43"/>
      <c r="G197" s="44"/>
      <c r="H197" s="44"/>
      <c r="I197" s="44"/>
      <c r="J197" s="44"/>
      <c r="K197" s="44"/>
      <c r="L197" s="44"/>
      <c r="M197" s="44"/>
      <c r="N197" s="44"/>
    </row>
    <row r="198" spans="1:14" ht="40.5" customHeight="1" x14ac:dyDescent="0.3">
      <c r="A198" s="4"/>
      <c r="B198" s="91" t="s">
        <v>613</v>
      </c>
      <c r="C198" s="92"/>
      <c r="D198" s="92"/>
      <c r="E198" s="93"/>
      <c r="F198" s="45"/>
      <c r="G198" s="46"/>
      <c r="H198" s="46"/>
      <c r="I198" s="46"/>
      <c r="J198" s="46"/>
      <c r="K198" s="46"/>
      <c r="L198" s="46"/>
      <c r="M198" s="46"/>
      <c r="N198" s="47">
        <f>76479415-16479355-2866501-20000</f>
        <v>57113559</v>
      </c>
    </row>
    <row r="199" spans="1:14" x14ac:dyDescent="0.3">
      <c r="A199" s="4"/>
      <c r="E199" s="5"/>
      <c r="G199" s="5"/>
      <c r="H199" s="5"/>
      <c r="I199" s="5"/>
      <c r="J199" s="5"/>
      <c r="K199" s="5"/>
      <c r="L199" s="5"/>
      <c r="M199" s="5"/>
      <c r="N199" s="48"/>
    </row>
  </sheetData>
  <mergeCells count="11">
    <mergeCell ref="A4:A5"/>
    <mergeCell ref="B4:B5"/>
    <mergeCell ref="C4:C5"/>
    <mergeCell ref="D4:D5"/>
    <mergeCell ref="E4:E5"/>
    <mergeCell ref="B194:D194"/>
    <mergeCell ref="B196:D196"/>
    <mergeCell ref="B198:E198"/>
    <mergeCell ref="L1:N1"/>
    <mergeCell ref="B2:L2"/>
    <mergeCell ref="F4:N4"/>
  </mergeCells>
  <pageMargins left="0.7" right="0.7" top="0.75" bottom="0.75" header="0.3" footer="0.3"/>
  <pageSetup paperSize="9" scale="64"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01.01.2024</vt:lpstr>
      <vt:lpstr>19.02.2024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Aivija Zerne</dc:creator>
  <cp:lastModifiedBy>Aivija Zerne</cp:lastModifiedBy>
  <cp:lastPrinted>2024-02-05T14:44:03Z</cp:lastPrinted>
  <dcterms:created xsi:type="dcterms:W3CDTF">2024-01-13T16:59:00Z</dcterms:created>
  <dcterms:modified xsi:type="dcterms:W3CDTF">2024-02-12T14:09:27Z</dcterms:modified>
</cp:coreProperties>
</file>